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NKIT\Desktop\PSB CHANDIGARH STC\"/>
    </mc:Choice>
  </mc:AlternateContent>
  <bookViews>
    <workbookView xWindow="0" yWindow="0" windowWidth="22992" windowHeight="9024" tabRatio="907"/>
  </bookViews>
  <sheets>
    <sheet name="Interior Works" sheetId="35" r:id="rId1"/>
    <sheet name="Query" sheetId="27" state="hidden" r:id="rId2"/>
    <sheet name="Sheet1" sheetId="30" state="hidden" r:id="rId3"/>
    <sheet name="old" sheetId="26" state="hidden" r:id="rId4"/>
    <sheet name="Sheet2" sheetId="33" state="hidden" r:id="rId5"/>
    <sheet name="Sheet3" sheetId="34" state="hidden"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_aoc1">'[1]01'!$H$43</definedName>
    <definedName name="__aoc10">#N/A</definedName>
    <definedName name="__aoc11">#REF!</definedName>
    <definedName name="__aoc2">'[1]02'!$H$24</definedName>
    <definedName name="__aoc3">'[1]03'!$H$21</definedName>
    <definedName name="__aoc4">'[1]04'!$H$33</definedName>
    <definedName name="__aoc7">#REF!</definedName>
    <definedName name="__aoc8">#REF!</definedName>
    <definedName name="__aoc9">#REF!</definedName>
    <definedName name="_aoc1">'[2]01'!$I$31</definedName>
    <definedName name="_aoc10">#REF!</definedName>
    <definedName name="_aoc11">#REF!</definedName>
    <definedName name="_aoc2">'[2]02'!$I$21</definedName>
    <definedName name="_aoc3">'[2]03'!$I$21</definedName>
    <definedName name="_aoc4">'[2]04'!#REF!</definedName>
    <definedName name="_aoc7">#REF!</definedName>
    <definedName name="_aoc8">#REF!</definedName>
    <definedName name="_aoc9">#REF!</definedName>
    <definedName name="_IV65537">'[3]Steel-Circular'!#REF!</definedName>
    <definedName name="_ll17">#REF!</definedName>
    <definedName name="_np3">'[4]Material '!$G$50</definedName>
    <definedName name="AA">'[5]Back_Cal_for OMC'!#REF!</definedName>
    <definedName name="aaa">#N/A</definedName>
    <definedName name="AB">'[5]Back_Cal_for OMC'!$A$15:$B$40</definedName>
    <definedName name="ABC">'[5]Back_Cal_for OMC'!$D$15:$E$18</definedName>
    <definedName name="ABCD">'[5]Back_Cal_for OMC'!$A$42:$B$45</definedName>
    <definedName name="acBridge">#REF!</definedName>
    <definedName name="aggr10">#REF!</definedName>
    <definedName name="aggr11">#REF!</definedName>
    <definedName name="aggr13">#REF!</definedName>
    <definedName name="aggr2">#REF!</definedName>
    <definedName name="aggr2.36">#REF!</definedName>
    <definedName name="aggr20">#REF!</definedName>
    <definedName name="aggr22">#REF!</definedName>
    <definedName name="aggr26">#REF!</definedName>
    <definedName name="aggr40">#REF!</definedName>
    <definedName name="aggr53">#REF!</definedName>
    <definedName name="aggr6">#REF!</definedName>
    <definedName name="aggr63">#REF!</definedName>
    <definedName name="agrr10">#REF!</definedName>
    <definedName name="agrr63mm">#REF!</definedName>
    <definedName name="an">#REF!</definedName>
    <definedName name="anu">#REF!</definedName>
    <definedName name="approachslab">#REF!</definedName>
    <definedName name="as">'[5]Back_Cal_for OMC'!#REF!</definedName>
    <definedName name="ballies">'[4]Material '!$G$31</definedName>
    <definedName name="Barkedasalam">#REF!</definedName>
    <definedName name="Barkhedabondar">#REF!</definedName>
    <definedName name="BC">#REF!</definedName>
    <definedName name="beh1245632">#REF!</definedName>
    <definedName name="bf">#REF!</definedName>
    <definedName name="bhistee">#REF!</definedName>
    <definedName name="bhisti">#REF!</definedName>
    <definedName name="bitumen">#REF!</definedName>
    <definedName name="bitumen6070">#REF!</definedName>
    <definedName name="bitumenboiler">#REF!</definedName>
    <definedName name="bitumenemul">#REF!</definedName>
    <definedName name="blacksmith">#REF!</definedName>
    <definedName name="blacksmithhelper">#REF!</definedName>
    <definedName name="blaster">#REF!</definedName>
    <definedName name="BM">#REF!</definedName>
    <definedName name="bondstone">'[4]Material '!$G$40</definedName>
    <definedName name="boulder">#REF!</definedName>
    <definedName name="bricks">#REF!</definedName>
    <definedName name="Bsalam">#REF!</definedName>
    <definedName name="C.C.Road">'[6]Gen Info'!$B$34:$B$57</definedName>
    <definedName name="carpenter">#REF!</definedName>
    <definedName name="carpenter1">#REF!</definedName>
    <definedName name="carpenter2">#REF!</definedName>
    <definedName name="carpenterI">#REF!</definedName>
    <definedName name="carpenterII">#REF!</definedName>
    <definedName name="Cement">#REF!</definedName>
    <definedName name="chiseler">#REF!</definedName>
    <definedName name="COAD">'[7]Civil Works'!$K$7</definedName>
    <definedName name="compactor">#REF!</definedName>
    <definedName name="concretepump">#REF!</definedName>
    <definedName name="copperplate">#REF!</definedName>
    <definedName name="Cover_Width">'[8]Table 4'!$A$24:$I$33</definedName>
    <definedName name="crane">#REF!</definedName>
    <definedName name="crashbarrier">#REF!</definedName>
    <definedName name="Damkheda">#REF!</definedName>
    <definedName name="DATA10">[9]Data!#REF!</definedName>
    <definedName name="DATA100">[9]Data!#REF!</definedName>
    <definedName name="DATA1011">[9]Data!#REF!</definedName>
    <definedName name="DATA1012">[9]Data!#REF!</definedName>
    <definedName name="DATA1013">[9]Data!#REF!</definedName>
    <definedName name="DATA1014">[9]Data!#REF!</definedName>
    <definedName name="DATA1015">[9]Data!#REF!</definedName>
    <definedName name="DATA102">[9]Data!#REF!</definedName>
    <definedName name="DATA103">[9]Data!#REF!</definedName>
    <definedName name="DATA104">[9]Data!#REF!</definedName>
    <definedName name="DATA105">[9]Data!#REF!</definedName>
    <definedName name="DATA106">[9]Data!#REF!</definedName>
    <definedName name="DATA107A">[9]Data!#REF!</definedName>
    <definedName name="DATA107B">[9]Data!#REF!</definedName>
    <definedName name="DATA107C">[9]Data!#REF!</definedName>
    <definedName name="DATA107D">[9]Data!#REF!</definedName>
    <definedName name="DATA107E">[9]Data!#REF!</definedName>
    <definedName name="DATA107F">[9]Data!#REF!</definedName>
    <definedName name="DATA107G">[9]Data!#REF!</definedName>
    <definedName name="DATA108A">[9]Data!#REF!</definedName>
    <definedName name="DATA108B">[9]Data!#REF!</definedName>
    <definedName name="DATA108C">[9]Data!#REF!</definedName>
    <definedName name="DATA108D">[9]Data!#REF!</definedName>
    <definedName name="DATA108E">[9]Data!#REF!</definedName>
    <definedName name="DATA108F">[9]Data!#REF!</definedName>
    <definedName name="DATA108G">[9]Data!#REF!</definedName>
    <definedName name="DATA108H">[9]Data!#REF!</definedName>
    <definedName name="DATA108I">[9]Data!#REF!</definedName>
    <definedName name="DATA108J">[9]Data!#REF!</definedName>
    <definedName name="DATA108K">[9]Data!#REF!</definedName>
    <definedName name="DATA108L">[9]Data!#REF!</definedName>
    <definedName name="DATA108M">[9]Data!#REF!</definedName>
    <definedName name="DATA108N">[9]Data!#REF!</definedName>
    <definedName name="DATA108O">[9]Data!#REF!</definedName>
    <definedName name="DATA108P">[9]Data!#REF!</definedName>
    <definedName name="DATA109A">[9]Data!#REF!</definedName>
    <definedName name="DATA109B">[9]Data!#REF!</definedName>
    <definedName name="DATA109C">[9]Data!#REF!</definedName>
    <definedName name="DATA109D">[9]Data!#REF!</definedName>
    <definedName name="DATA109E">[9]Data!#REF!</definedName>
    <definedName name="DATA109F">[9]Data!#REF!</definedName>
    <definedName name="DATA109G">[9]Data!#REF!</definedName>
    <definedName name="DATA109H">[9]Data!#REF!</definedName>
    <definedName name="DATA109I">[9]Data!#REF!</definedName>
    <definedName name="DATA109J">[9]Data!#REF!</definedName>
    <definedName name="DATA109K">[9]Data!#REF!</definedName>
    <definedName name="DATA109L">[9]Data!#REF!</definedName>
    <definedName name="DATA109M">[9]Data!#REF!</definedName>
    <definedName name="DATA109N">[9]Data!#REF!</definedName>
    <definedName name="DATA109O">[9]Data!#REF!</definedName>
    <definedName name="DATA109P">[9]Data!#REF!</definedName>
    <definedName name="DATA11">[9]Data!#REF!</definedName>
    <definedName name="DATA110A">[9]Data!#REF!</definedName>
    <definedName name="DATA110B">[9]Data!#REF!</definedName>
    <definedName name="DATA110C">[9]Data!#REF!</definedName>
    <definedName name="DATA110D">[9]Data!#REF!</definedName>
    <definedName name="DATA110E">[9]Data!#REF!</definedName>
    <definedName name="DATA110F">[9]Data!#REF!</definedName>
    <definedName name="DATA110G">[9]Data!#REF!</definedName>
    <definedName name="DATA110H">[9]Data!#REF!</definedName>
    <definedName name="DATA110I">[9]Data!#REF!</definedName>
    <definedName name="DATA110J">[9]Data!#REF!</definedName>
    <definedName name="DATA110K">[9]Data!#REF!</definedName>
    <definedName name="DATA110L">[9]Data!#REF!</definedName>
    <definedName name="DATA110M">[9]Data!#REF!</definedName>
    <definedName name="DATA110N">[9]Data!#REF!</definedName>
    <definedName name="DATA110O">[9]Data!#REF!</definedName>
    <definedName name="DATA110P">[9]Data!#REF!</definedName>
    <definedName name="DATA111A">[9]Data!#REF!</definedName>
    <definedName name="DATA111B">[9]Data!#REF!</definedName>
    <definedName name="DATA111C">[9]Data!#REF!</definedName>
    <definedName name="DATA111D">[9]Data!#REF!</definedName>
    <definedName name="DATA111E">[9]Data!#REF!</definedName>
    <definedName name="DATA111F">[9]Data!#REF!</definedName>
    <definedName name="DATA111G">[9]Data!#REF!</definedName>
    <definedName name="DATA111H">[9]Data!#REF!</definedName>
    <definedName name="DATA111I">[9]Data!#REF!</definedName>
    <definedName name="DATA111J">[9]Data!#REF!</definedName>
    <definedName name="DATA111K">[9]Data!#REF!</definedName>
    <definedName name="DATA111L">[9]Data!#REF!</definedName>
    <definedName name="DATA111M">[9]Data!#REF!</definedName>
    <definedName name="DATA111N">[9]Data!#REF!</definedName>
    <definedName name="DATA111O">[9]Data!#REF!</definedName>
    <definedName name="DATA111P">[9]Data!#REF!</definedName>
    <definedName name="DATA112A">[9]Data!#REF!</definedName>
    <definedName name="DATA112B">[9]Data!#REF!</definedName>
    <definedName name="DATA112C">[9]Data!#REF!</definedName>
    <definedName name="DATA112D">[9]Data!#REF!</definedName>
    <definedName name="DATA112E">[9]Data!#REF!</definedName>
    <definedName name="DATA112F">[9]Data!#REF!</definedName>
    <definedName name="DATA112G">[9]Data!#REF!</definedName>
    <definedName name="DATA112H">[9]Data!#REF!</definedName>
    <definedName name="DATA112I">[9]Data!#REF!</definedName>
    <definedName name="DATA112J">[9]Data!#REF!</definedName>
    <definedName name="DATA112K">[9]Data!#REF!</definedName>
    <definedName name="DATA112L">[9]Data!#REF!</definedName>
    <definedName name="DATA112M">[9]Data!#REF!</definedName>
    <definedName name="DATA112N">[9]Data!#REF!</definedName>
    <definedName name="DATA112O">[9]Data!#REF!</definedName>
    <definedName name="DATA112P">[9]Data!#REF!</definedName>
    <definedName name="DATA113A">[9]Data!#REF!</definedName>
    <definedName name="DATA113B">[9]Data!#REF!</definedName>
    <definedName name="DATA113C">[9]Data!#REF!</definedName>
    <definedName name="DATA113D">[9]Data!#REF!</definedName>
    <definedName name="DATA113E">[9]Data!#REF!</definedName>
    <definedName name="DATA113F">[9]Data!#REF!</definedName>
    <definedName name="DATA113G">[9]Data!#REF!</definedName>
    <definedName name="DATA113H">[9]Data!#REF!</definedName>
    <definedName name="DATA113I">[9]Data!#REF!</definedName>
    <definedName name="DATA113J">[9]Data!#REF!</definedName>
    <definedName name="DATA113K">[9]Data!#REF!</definedName>
    <definedName name="DATA114">[9]Data!#REF!</definedName>
    <definedName name="DATA115">[9]Data!#REF!</definedName>
    <definedName name="DATA116">[9]Data!#REF!</definedName>
    <definedName name="DATA117">[9]Data!#REF!</definedName>
    <definedName name="DATA118">[9]Data!#REF!</definedName>
    <definedName name="DATA119">[9]Data!#REF!</definedName>
    <definedName name="DATA12">[9]Data!#REF!</definedName>
    <definedName name="DATA120">[9]Data!#REF!</definedName>
    <definedName name="DATA121">[9]Data!#REF!</definedName>
    <definedName name="DATA122">[9]Data!#REF!</definedName>
    <definedName name="DATA123">[9]Data!#REF!</definedName>
    <definedName name="DATA124">[9]Data!#REF!</definedName>
    <definedName name="DATA125">[9]Data!#REF!</definedName>
    <definedName name="DATA126">[9]Data!#REF!</definedName>
    <definedName name="DATA127A">[9]Data!#REF!</definedName>
    <definedName name="DATA127B">[9]Data!#REF!</definedName>
    <definedName name="DATA127C">[9]Data!#REF!</definedName>
    <definedName name="DATA127D">[9]Data!#REF!</definedName>
    <definedName name="DATA127E">[9]Data!#REF!</definedName>
    <definedName name="DATA127F">[9]Data!#REF!</definedName>
    <definedName name="DATA127G">[9]Data!#REF!</definedName>
    <definedName name="DATA127H">[9]Data!#REF!</definedName>
    <definedName name="DATA127I">[9]Data!#REF!</definedName>
    <definedName name="DATA127J">[9]Data!#REF!</definedName>
    <definedName name="DATA128A">[9]Data!#REF!</definedName>
    <definedName name="DATA128B">[9]Data!#REF!</definedName>
    <definedName name="DATA128C">[9]Data!#REF!</definedName>
    <definedName name="DATA128D">[9]Data!#REF!</definedName>
    <definedName name="DATA128E">[9]Data!#REF!</definedName>
    <definedName name="DATA128F">[9]Data!#REF!</definedName>
    <definedName name="DATA128G">[9]Data!#REF!</definedName>
    <definedName name="DATA129A">[9]Data!#REF!</definedName>
    <definedName name="DATA129B">[9]Data!#REF!</definedName>
    <definedName name="DATA129C">[9]Data!#REF!</definedName>
    <definedName name="DATA129D">[9]Data!#REF!</definedName>
    <definedName name="DATA13">[9]Data!#REF!</definedName>
    <definedName name="DATA130A">[9]Data!#REF!</definedName>
    <definedName name="DATA130B">[9]Data!#REF!</definedName>
    <definedName name="DATA131">[9]Data!#REF!</definedName>
    <definedName name="DATA132">[9]Data!#REF!</definedName>
    <definedName name="DATA133">[9]Data!#REF!</definedName>
    <definedName name="DATA134110">#REF!</definedName>
    <definedName name="DATA134125">#REF!</definedName>
    <definedName name="DATA134140">#REF!</definedName>
    <definedName name="DATA134160">#REF!</definedName>
    <definedName name="DATA134180">#REF!</definedName>
    <definedName name="DATA134200">#REF!</definedName>
    <definedName name="DATA134225">#REF!</definedName>
    <definedName name="DATA134250">#REF!</definedName>
    <definedName name="DATA134280">#REF!</definedName>
    <definedName name="DATA134315">#REF!</definedName>
    <definedName name="DATA134355">#REF!</definedName>
    <definedName name="DATA134400">#REF!</definedName>
    <definedName name="DATA13450">#REF!</definedName>
    <definedName name="DATA13463">#REF!</definedName>
    <definedName name="DATA13475">#REF!</definedName>
    <definedName name="DATA13490">#REF!</definedName>
    <definedName name="DATA135110">#REF!</definedName>
    <definedName name="DATA135125">#REF!</definedName>
    <definedName name="DATA135140">#REF!</definedName>
    <definedName name="DATA135160">#REF!</definedName>
    <definedName name="DATA135180">#REF!</definedName>
    <definedName name="DATA135200">#REF!</definedName>
    <definedName name="DATA135225">#REF!</definedName>
    <definedName name="DATA135250">#REF!</definedName>
    <definedName name="DATA135280">#REF!</definedName>
    <definedName name="DATA135315">#REF!</definedName>
    <definedName name="DATA135355">#REF!</definedName>
    <definedName name="DATA135400">#REF!</definedName>
    <definedName name="DATA13550">#REF!</definedName>
    <definedName name="DATA13563">#REF!</definedName>
    <definedName name="DATA13575">#REF!</definedName>
    <definedName name="DATA13590">#REF!</definedName>
    <definedName name="DATA136A">#REF!</definedName>
    <definedName name="DATA136B">#REF!</definedName>
    <definedName name="DATA136C">#REF!</definedName>
    <definedName name="DATA136D">#REF!</definedName>
    <definedName name="DATA136E">#REF!</definedName>
    <definedName name="DATA136F">#REF!</definedName>
    <definedName name="DATA136G">#REF!</definedName>
    <definedName name="DATA136H">#REF!</definedName>
    <definedName name="DATA136I">#REF!</definedName>
    <definedName name="DATA136J">#REF!</definedName>
    <definedName name="DATA136K">#REF!</definedName>
    <definedName name="DATA136L">#REF!</definedName>
    <definedName name="DATA136M">#REF!</definedName>
    <definedName name="DATA136N">#REF!</definedName>
    <definedName name="DATA136O">#REF!</definedName>
    <definedName name="DATA136P">#REF!</definedName>
    <definedName name="DATA137I">#REF!</definedName>
    <definedName name="DATA137II">#REF!</definedName>
    <definedName name="DATA137III">#REF!</definedName>
    <definedName name="DATA137IV">#REF!</definedName>
    <definedName name="DATA137V">#REF!</definedName>
    <definedName name="DATA138I">#REF!</definedName>
    <definedName name="DATA138II">#REF!</definedName>
    <definedName name="DATA138III">#REF!</definedName>
    <definedName name="DATA138IV">#REF!</definedName>
    <definedName name="DATA138V">#REF!</definedName>
    <definedName name="DATA138VI">#REF!</definedName>
    <definedName name="DATA139IX">#REF!</definedName>
    <definedName name="DATA139V">#REF!</definedName>
    <definedName name="DATA139VI">#REF!</definedName>
    <definedName name="DATA139VII">#REF!</definedName>
    <definedName name="DATA139VIII">#REF!</definedName>
    <definedName name="DATA14">[9]Data!#REF!</definedName>
    <definedName name="DATA140I">#REF!</definedName>
    <definedName name="DATA140II">#REF!</definedName>
    <definedName name="DATA140III">#REF!</definedName>
    <definedName name="DATA140IV">#REF!</definedName>
    <definedName name="DATA140V">#REF!</definedName>
    <definedName name="DATA141I">#REF!</definedName>
    <definedName name="DATA141II">#REF!</definedName>
    <definedName name="DATA141III">#REF!</definedName>
    <definedName name="DATA141IV">#REF!</definedName>
    <definedName name="DATA141V">#REF!</definedName>
    <definedName name="DATA142I">#REF!</definedName>
    <definedName name="DATA142II">#REF!</definedName>
    <definedName name="DATA142III">#REF!</definedName>
    <definedName name="DATA142IV">#REF!</definedName>
    <definedName name="DATA142V">#REF!</definedName>
    <definedName name="DATA143">[9]Data!#REF!</definedName>
    <definedName name="DATA144">[9]Data!#REF!</definedName>
    <definedName name="DATA145">[9]Data!#REF!</definedName>
    <definedName name="DATA146">[9]Data!#REF!</definedName>
    <definedName name="DATA147">[9]Data!#REF!</definedName>
    <definedName name="DATA148">[9]Data!#REF!</definedName>
    <definedName name="DATA149">[9]Data!#REF!</definedName>
    <definedName name="DATA150">[9]Data!#REF!</definedName>
    <definedName name="DATA152">[9]Data!#REF!</definedName>
    <definedName name="DATA153">[9]Data!#REF!</definedName>
    <definedName name="DATA154">[9]Data!#REF!</definedName>
    <definedName name="DATA156">[9]Data!#REF!</definedName>
    <definedName name="DATA157">[9]Data!#REF!</definedName>
    <definedName name="DATA158">[9]Data!#REF!</definedName>
    <definedName name="DATA159A">[9]Data!#REF!</definedName>
    <definedName name="DATA159B">[9]Data!#REF!</definedName>
    <definedName name="DATA159C">[9]Data!#REF!</definedName>
    <definedName name="DATA159D">[9]Data!#REF!</definedName>
    <definedName name="DATA16">[9]Data!#REF!</definedName>
    <definedName name="DATA160">[9]Data!#REF!</definedName>
    <definedName name="DATA161">[9]Data!#REF!</definedName>
    <definedName name="DATA162">[9]Data!#REF!</definedName>
    <definedName name="DATA163">[9]Data!#REF!</definedName>
    <definedName name="DATA18">[9]Data!#REF!</definedName>
    <definedName name="DATA19">[9]Data!#REF!</definedName>
    <definedName name="DATA2">[9]Data!#REF!</definedName>
    <definedName name="DATA20">[9]Data!#REF!</definedName>
    <definedName name="DATA21">[9]Data!#REF!</definedName>
    <definedName name="DATA22">[9]Data!#REF!</definedName>
    <definedName name="DATA23">[9]Data!#REF!</definedName>
    <definedName name="DATA24">[9]Data!#REF!</definedName>
    <definedName name="DATA26">[9]Data!#REF!</definedName>
    <definedName name="DATA27">[9]Data!#REF!</definedName>
    <definedName name="DATA29">[9]Data!#REF!</definedName>
    <definedName name="DATA3">[9]Data!#REF!</definedName>
    <definedName name="DATA30">[9]Data!#REF!</definedName>
    <definedName name="DATA31">[9]Data!#REF!</definedName>
    <definedName name="DATA32">[9]Data!#REF!</definedName>
    <definedName name="DATA33">[9]Data!#REF!</definedName>
    <definedName name="DATA34">[9]Data!#REF!</definedName>
    <definedName name="DATA35">[9]Data!#REF!</definedName>
    <definedName name="DATA36">[9]Data!#REF!</definedName>
    <definedName name="DATA37">[9]Data!#REF!</definedName>
    <definedName name="DATA38">[9]Data!#REF!</definedName>
    <definedName name="DATA39">[9]Data!#REF!</definedName>
    <definedName name="DATA4">[9]Data!#REF!</definedName>
    <definedName name="DATA40">[9]Data!#REF!</definedName>
    <definedName name="DATA41">[9]Data!#REF!</definedName>
    <definedName name="DATA42">[9]Data!#REF!</definedName>
    <definedName name="DATA43">[9]Data!#REF!</definedName>
    <definedName name="DATA44">[9]Data!#REF!</definedName>
    <definedName name="DATA45">[9]Data!#REF!</definedName>
    <definedName name="DATA46">[9]Data!#REF!</definedName>
    <definedName name="DATA47">[9]Data!#REF!</definedName>
    <definedName name="DATA48">[9]Data!#REF!</definedName>
    <definedName name="DATA49">[9]Data!#REF!</definedName>
    <definedName name="DATA5">[9]Data!#REF!</definedName>
    <definedName name="DATA50">[9]Data!#REF!</definedName>
    <definedName name="DATA51">[9]Data!#REF!</definedName>
    <definedName name="DATA52">[9]Data!#REF!</definedName>
    <definedName name="DATA53">[9]Data!#REF!</definedName>
    <definedName name="DATA54">[9]Data!#REF!</definedName>
    <definedName name="DATA56">[9]Data!#REF!</definedName>
    <definedName name="DATA57">[9]Data!#REF!</definedName>
    <definedName name="DATA58">[9]Data!#REF!</definedName>
    <definedName name="DATA59">[9]Data!#REF!</definedName>
    <definedName name="DATA6">[9]Data!#REF!</definedName>
    <definedName name="DATA60">[9]Data!#REF!</definedName>
    <definedName name="DATA61">[9]Data!#REF!</definedName>
    <definedName name="DATA63">[9]Data!#REF!</definedName>
    <definedName name="DATA64">[9]Data!#REF!</definedName>
    <definedName name="DATA65">[9]Data!#REF!</definedName>
    <definedName name="DATA66">[9]Data!#REF!</definedName>
    <definedName name="DATA67">[9]Data!#REF!</definedName>
    <definedName name="DATA68">[9]Data!#REF!</definedName>
    <definedName name="DATA69">[9]Data!#REF!</definedName>
    <definedName name="DATA7">[9]Data!#REF!</definedName>
    <definedName name="DATA70">[9]Data!#REF!</definedName>
    <definedName name="DATA71">[9]Data!#REF!</definedName>
    <definedName name="DATA72">[9]Data!#REF!</definedName>
    <definedName name="DATA73">[9]Data!#REF!</definedName>
    <definedName name="DATA74">[9]Data!#REF!</definedName>
    <definedName name="DATA76">[9]Data!#REF!</definedName>
    <definedName name="DATA77A">[9]Data!#REF!</definedName>
    <definedName name="DATA77B">[9]Data!#REF!</definedName>
    <definedName name="DATA78">[9]Data!#REF!</definedName>
    <definedName name="DATA79A">[9]Data!#REF!</definedName>
    <definedName name="DATA79B">[9]Data!#REF!</definedName>
    <definedName name="DATA79C">[9]Data!#REF!</definedName>
    <definedName name="DATA8">[9]Data!#REF!</definedName>
    <definedName name="DATA80A">[9]Data!#REF!</definedName>
    <definedName name="DATA80B">[9]Data!#REF!</definedName>
    <definedName name="DATA80C">[9]Data!#REF!</definedName>
    <definedName name="DATA81">[9]Data!#REF!</definedName>
    <definedName name="DATA82">[9]Data!#REF!</definedName>
    <definedName name="DATA84">[9]Data!#REF!</definedName>
    <definedName name="DATA85">[9]Data!#REF!</definedName>
    <definedName name="DATA86">[9]Data!#REF!</definedName>
    <definedName name="DATA87">[9]Data!#REF!</definedName>
    <definedName name="DATA88">[9]Data!#REF!</definedName>
    <definedName name="DATA89">[9]Data!#REF!</definedName>
    <definedName name="DATA9">[9]Data!#REF!</definedName>
    <definedName name="DATA90">[9]Data!#REF!</definedName>
    <definedName name="DATA92">[9]Data!#REF!</definedName>
    <definedName name="DATA93">[9]Data!#REF!</definedName>
    <definedName name="DATA94">[9]Data!#REF!</definedName>
    <definedName name="DATA95">[9]Data!#REF!</definedName>
    <definedName name="DATA98">[9]Data!#REF!</definedName>
    <definedName name="DATA99">[9]Data!#REF!</definedName>
    <definedName name="datonators">#REF!</definedName>
    <definedName name="DBM">#REF!</definedName>
    <definedName name="ddd">#N/A</definedName>
    <definedName name="DESC100">[9]Data!#REF!</definedName>
    <definedName name="DESC101">[9]Data!#REF!</definedName>
    <definedName name="DESC1011">[9]Data!#REF!</definedName>
    <definedName name="DESC1012">[9]Data!#REF!</definedName>
    <definedName name="DESC1013">[9]Data!#REF!</definedName>
    <definedName name="DESC1014">[9]Data!#REF!</definedName>
    <definedName name="DESC1015">[9]Data!#REF!</definedName>
    <definedName name="DESC102">[9]Data!#REF!</definedName>
    <definedName name="DESC103">[9]Data!#REF!</definedName>
    <definedName name="DESC104">[9]Data!#REF!</definedName>
    <definedName name="DESC105">[9]Data!#REF!</definedName>
    <definedName name="DESC106">[9]Data!#REF!</definedName>
    <definedName name="DESC107">[9]Data!#REF!</definedName>
    <definedName name="DESC107A">[9]Data!#REF!</definedName>
    <definedName name="DESC107B">[9]Data!#REF!</definedName>
    <definedName name="DESC107C">[9]Data!#REF!</definedName>
    <definedName name="DESC107D">[9]Data!#REF!</definedName>
    <definedName name="DESC107E">[9]Data!#REF!</definedName>
    <definedName name="DESC107F">[9]Data!#REF!</definedName>
    <definedName name="DESC107G">[9]Data!#REF!</definedName>
    <definedName name="DESC108">[9]Data!#REF!</definedName>
    <definedName name="DESC108A">[9]Data!#REF!</definedName>
    <definedName name="DESC108B">[9]Data!#REF!</definedName>
    <definedName name="DESC108C">[9]Data!#REF!</definedName>
    <definedName name="DESC108D">[9]Data!#REF!</definedName>
    <definedName name="DESC108E">[9]Data!#REF!</definedName>
    <definedName name="DESC108F">[9]Data!#REF!</definedName>
    <definedName name="DESC108G">[9]Data!#REF!</definedName>
    <definedName name="DESC108H">[9]Data!#REF!</definedName>
    <definedName name="DESC108I">[9]Data!#REF!</definedName>
    <definedName name="DESC108J">[9]Data!#REF!</definedName>
    <definedName name="DESC108K">[9]Data!#REF!</definedName>
    <definedName name="DESC108L">[9]Data!#REF!</definedName>
    <definedName name="DESC108M">[9]Data!#REF!</definedName>
    <definedName name="DESC108N">[9]Data!#REF!</definedName>
    <definedName name="DESC108O">[9]Data!#REF!</definedName>
    <definedName name="DESC108P">[9]Data!#REF!</definedName>
    <definedName name="DESC109">[9]Data!#REF!</definedName>
    <definedName name="DESC109A">[9]Data!#REF!</definedName>
    <definedName name="DESC109B">[9]Data!#REF!</definedName>
    <definedName name="DESC109C">[9]Data!#REF!</definedName>
    <definedName name="DESC109D">[9]Data!#REF!</definedName>
    <definedName name="DESC109E">[9]Data!#REF!</definedName>
    <definedName name="DESC109F">[9]Data!#REF!</definedName>
    <definedName name="DESC109G">[9]Data!#REF!</definedName>
    <definedName name="DESC109H">[9]Data!#REF!</definedName>
    <definedName name="DESC109I">[9]Data!#REF!</definedName>
    <definedName name="DESC109J">[9]Data!#REF!</definedName>
    <definedName name="DESC109K">[9]Data!#REF!</definedName>
    <definedName name="DESC109L">[9]Data!#REF!</definedName>
    <definedName name="DESC109M">[9]Data!#REF!</definedName>
    <definedName name="DESC109N">[9]Data!#REF!</definedName>
    <definedName name="DESC109O">[9]Data!#REF!</definedName>
    <definedName name="DESC109P">[9]Data!#REF!</definedName>
    <definedName name="DESC110">[9]Data!#REF!</definedName>
    <definedName name="DESC110A">[9]Data!#REF!</definedName>
    <definedName name="DESC110B">[9]Data!#REF!</definedName>
    <definedName name="DESC110C">[9]Data!#REF!</definedName>
    <definedName name="DESC110D">[9]Data!#REF!</definedName>
    <definedName name="DESC110E">[9]Data!#REF!</definedName>
    <definedName name="DESC110F">[9]Data!#REF!</definedName>
    <definedName name="DESC110G">[9]Data!#REF!</definedName>
    <definedName name="DESC110H">[9]Data!#REF!</definedName>
    <definedName name="DESC110I">[9]Data!#REF!</definedName>
    <definedName name="DESC110J">[9]Data!#REF!</definedName>
    <definedName name="DESC110K">[9]Data!#REF!</definedName>
    <definedName name="DESC110L">[9]Data!#REF!</definedName>
    <definedName name="DESC110M">[9]Data!#REF!</definedName>
    <definedName name="DESC110N">[9]Data!#REF!</definedName>
    <definedName name="DESC110O">[9]Data!#REF!</definedName>
    <definedName name="DESC110P">[9]Data!#REF!</definedName>
    <definedName name="DESC111">[9]Data!#REF!</definedName>
    <definedName name="DESC111A">[9]Data!#REF!</definedName>
    <definedName name="DESC111B">[9]Data!#REF!</definedName>
    <definedName name="DESC111C">[9]Data!#REF!</definedName>
    <definedName name="DESC111D">[9]Data!#REF!</definedName>
    <definedName name="DESC111E">[9]Data!#REF!</definedName>
    <definedName name="DESC111F">[9]Data!#REF!</definedName>
    <definedName name="DESC111G">[9]Data!#REF!</definedName>
    <definedName name="DESC111H">[9]Data!#REF!</definedName>
    <definedName name="DESC111I">[9]Data!#REF!</definedName>
    <definedName name="DESC111J">[9]Data!#REF!</definedName>
    <definedName name="DESC111K">[9]Data!#REF!</definedName>
    <definedName name="DESC111L">[9]Data!#REF!</definedName>
    <definedName name="DESC111M">[9]Data!#REF!</definedName>
    <definedName name="DESC111N">[9]Data!#REF!</definedName>
    <definedName name="DESC111O">[9]Data!#REF!</definedName>
    <definedName name="DESC111P">[9]Data!#REF!</definedName>
    <definedName name="DESC112">[9]Data!#REF!</definedName>
    <definedName name="DESC112A">[9]Data!#REF!</definedName>
    <definedName name="DESC112B">[9]Data!#REF!</definedName>
    <definedName name="DESC112C">[9]Data!#REF!</definedName>
    <definedName name="DESC112D">[9]Data!#REF!</definedName>
    <definedName name="DESC112E">[9]Data!#REF!</definedName>
    <definedName name="DESC112F">[9]Data!#REF!</definedName>
    <definedName name="DESC112G">[9]Data!#REF!</definedName>
    <definedName name="DESC112H">[9]Data!#REF!</definedName>
    <definedName name="DESC112I">[9]Data!#REF!</definedName>
    <definedName name="DESC112J">[9]Data!#REF!</definedName>
    <definedName name="DESC112K">[9]Data!#REF!</definedName>
    <definedName name="DESC112L">[9]Data!#REF!</definedName>
    <definedName name="DESC112M">[9]Data!#REF!</definedName>
    <definedName name="DESC112N">[9]Data!#REF!</definedName>
    <definedName name="DESC112O">[9]Data!#REF!</definedName>
    <definedName name="DESC112P">[9]Data!#REF!</definedName>
    <definedName name="DESC113">[9]Data!#REF!</definedName>
    <definedName name="DESC113A">[9]Data!#REF!</definedName>
    <definedName name="DESC113B">[9]Data!#REF!</definedName>
    <definedName name="DESC113C">[9]Data!#REF!</definedName>
    <definedName name="DESC113D">[9]Data!#REF!</definedName>
    <definedName name="DESC113E">[9]Data!#REF!</definedName>
    <definedName name="DESC113F">[9]Data!#REF!</definedName>
    <definedName name="DESC113G">[9]Data!#REF!</definedName>
    <definedName name="DESC113H">[9]Data!#REF!</definedName>
    <definedName name="DESC113I">[9]Data!#REF!</definedName>
    <definedName name="DESC113J">[9]Data!#REF!</definedName>
    <definedName name="DESC113K">[9]Data!#REF!</definedName>
    <definedName name="DESC114">[9]Data!#REF!</definedName>
    <definedName name="DESC115">[9]Data!#REF!</definedName>
    <definedName name="DESC116">[9]Data!#REF!</definedName>
    <definedName name="DESC117">[9]Data!#REF!</definedName>
    <definedName name="DESC118">[9]Data!#REF!</definedName>
    <definedName name="DESC119">[9]Data!#REF!</definedName>
    <definedName name="DESC120">[9]Data!#REF!</definedName>
    <definedName name="DESC121">[9]Data!#REF!</definedName>
    <definedName name="DESC122">[9]Data!#REF!</definedName>
    <definedName name="DESC123">[9]Data!#REF!</definedName>
    <definedName name="DESC124">[9]Data!#REF!</definedName>
    <definedName name="DESC125">[9]Data!#REF!</definedName>
    <definedName name="DESC126">[9]Data!#REF!</definedName>
    <definedName name="DESC127">[9]Data!#REF!</definedName>
    <definedName name="DESC127A">[9]Data!#REF!</definedName>
    <definedName name="DESC127B">[9]Data!#REF!</definedName>
    <definedName name="DESC127C">[9]Data!#REF!</definedName>
    <definedName name="DESC127D">[9]Data!#REF!</definedName>
    <definedName name="DESC127E">[9]Data!#REF!</definedName>
    <definedName name="DESC127F">[9]Data!#REF!</definedName>
    <definedName name="DESC127G">[9]Data!#REF!</definedName>
    <definedName name="DESC127H">[9]Data!#REF!</definedName>
    <definedName name="DESC127I">[9]Data!#REF!</definedName>
    <definedName name="DESC127J">[9]Data!#REF!</definedName>
    <definedName name="DESC128">[9]Data!#REF!</definedName>
    <definedName name="DESC128A">[9]Data!#REF!</definedName>
    <definedName name="DESC128B">[9]Data!#REF!</definedName>
    <definedName name="DESC128C">[9]Data!#REF!</definedName>
    <definedName name="DESC128D">[9]Data!#REF!</definedName>
    <definedName name="DESC128E">[9]Data!#REF!</definedName>
    <definedName name="DESC128F">[9]Data!#REF!</definedName>
    <definedName name="DESC128G">[9]Data!#REF!</definedName>
    <definedName name="DESC129">[9]Data!#REF!</definedName>
    <definedName name="DESC129A">[9]Data!#REF!</definedName>
    <definedName name="DESC129B">[9]Data!#REF!</definedName>
    <definedName name="DESC129C">[9]Data!#REF!</definedName>
    <definedName name="DESC129D">[9]Data!#REF!</definedName>
    <definedName name="DESC130">[9]Data!#REF!</definedName>
    <definedName name="DESC130A">[9]Data!#REF!</definedName>
    <definedName name="DESC130B">[9]Data!#REF!</definedName>
    <definedName name="DESC131">[9]Data!#REF!</definedName>
    <definedName name="DESC132">[9]Data!#REF!</definedName>
    <definedName name="DESC133">[9]Data!#REF!</definedName>
    <definedName name="DESC14">[9]Data!#REF!</definedName>
    <definedName name="DESC143">[9]Data!#REF!</definedName>
    <definedName name="DESC144">[9]Data!#REF!</definedName>
    <definedName name="DESC145">[9]Data!#REF!</definedName>
    <definedName name="DESC146">[9]Data!#REF!</definedName>
    <definedName name="DESC147">[9]Data!#REF!</definedName>
    <definedName name="DESC148">[9]Data!#REF!</definedName>
    <definedName name="DESC149">[9]Data!#REF!</definedName>
    <definedName name="DESC150">[9]Data!#REF!</definedName>
    <definedName name="DESC152">[9]Data!#REF!</definedName>
    <definedName name="DESC153">[9]Data!#REF!</definedName>
    <definedName name="DESC154">[9]Data!#REF!</definedName>
    <definedName name="DESC155">[9]Data!#REF!</definedName>
    <definedName name="DESC156">[9]Data!#REF!</definedName>
    <definedName name="DESC157">[9]Data!#REF!</definedName>
    <definedName name="DESC158">[9]Data!#REF!</definedName>
    <definedName name="DESC16">[9]Data!#REF!</definedName>
    <definedName name="DESC18">[9]Data!#REF!</definedName>
    <definedName name="DESC19">[9]Data!#REF!</definedName>
    <definedName name="DESC20">[9]Data!#REF!</definedName>
    <definedName name="DESC21">[9]Data!#REF!</definedName>
    <definedName name="DESC22">[9]Data!#REF!</definedName>
    <definedName name="DESC23">[9]Data!#REF!</definedName>
    <definedName name="DESC24">[9]Data!#REF!</definedName>
    <definedName name="DESC26">[9]Data!#REF!</definedName>
    <definedName name="DESC27">[9]Data!#REF!</definedName>
    <definedName name="DESC29">[9]Data!#REF!</definedName>
    <definedName name="DESC30">[9]Data!#REF!</definedName>
    <definedName name="DESC31">[9]Data!#REF!</definedName>
    <definedName name="DESC32">[9]Data!#REF!</definedName>
    <definedName name="DESC33">[9]Data!#REF!</definedName>
    <definedName name="DESC34">[9]Data!#REF!</definedName>
    <definedName name="DESC35">[9]Data!#REF!</definedName>
    <definedName name="DESC36">[9]Data!#REF!</definedName>
    <definedName name="DESC37">[9]Data!#REF!</definedName>
    <definedName name="DESC38">[9]Data!#REF!</definedName>
    <definedName name="DESC39">[9]Data!#REF!</definedName>
    <definedName name="DESC40">[9]Data!#REF!</definedName>
    <definedName name="DESC41">[9]Data!#REF!</definedName>
    <definedName name="DESC42">[9]Data!#REF!</definedName>
    <definedName name="DESC43">[9]Data!#REF!</definedName>
    <definedName name="DESC44">[9]Data!#REF!</definedName>
    <definedName name="DESC45">[9]Data!#REF!</definedName>
    <definedName name="DESC46">[9]Data!#REF!</definedName>
    <definedName name="DESC47">[9]Data!#REF!</definedName>
    <definedName name="DESC48">[9]Data!#REF!</definedName>
    <definedName name="DESC49">[9]Data!#REF!</definedName>
    <definedName name="DESC50">[9]Data!#REF!</definedName>
    <definedName name="DESC51">[9]Data!#REF!</definedName>
    <definedName name="DESC52">[9]Data!#REF!</definedName>
    <definedName name="DESC54">[9]Data!#REF!</definedName>
    <definedName name="DESC56">[9]Data!#REF!</definedName>
    <definedName name="DESC57">[9]Data!#REF!</definedName>
    <definedName name="DESC58">[9]Data!#REF!</definedName>
    <definedName name="DESC59">[9]Data!#REF!</definedName>
    <definedName name="DESC60">[9]Data!#REF!</definedName>
    <definedName name="DESC61">[9]Data!#REF!</definedName>
    <definedName name="DESC63">[9]Data!#REF!</definedName>
    <definedName name="DESC64">[9]Data!#REF!</definedName>
    <definedName name="DESC65">[9]Data!#REF!</definedName>
    <definedName name="DESC66">[9]Data!#REF!</definedName>
    <definedName name="DESC68">[9]Data!#REF!</definedName>
    <definedName name="DESC69">[9]Data!#REF!</definedName>
    <definedName name="DESC7">[9]Data!#REF!</definedName>
    <definedName name="DESC70">[9]Data!#REF!</definedName>
    <definedName name="DESC71">[9]Data!#REF!</definedName>
    <definedName name="DESC72">[9]Data!#REF!</definedName>
    <definedName name="DESC73">[9]Data!#REF!</definedName>
    <definedName name="DESC74">[9]Data!#REF!</definedName>
    <definedName name="DESC77">[9]Data!#REF!</definedName>
    <definedName name="DESC78">[9]Data!#REF!</definedName>
    <definedName name="DESC79">[9]Data!#REF!</definedName>
    <definedName name="DESC79A">[9]Data!#REF!</definedName>
    <definedName name="DESC79B">[9]Data!#REF!</definedName>
    <definedName name="DESC79C">[9]Data!#REF!</definedName>
    <definedName name="DESC80">[9]Data!#REF!</definedName>
    <definedName name="DESC80A">[9]Data!#REF!</definedName>
    <definedName name="DESC80B">[9]Data!#REF!</definedName>
    <definedName name="DESC80C">[9]Data!#REF!</definedName>
    <definedName name="DESC81">[9]Data!#REF!</definedName>
    <definedName name="DESC82">[9]Data!#REF!</definedName>
    <definedName name="DESC85">[9]Data!#REF!</definedName>
    <definedName name="DESC86">[9]Data!#REF!</definedName>
    <definedName name="DESC87">[9]Data!#REF!</definedName>
    <definedName name="DESC88">[9]Data!#REF!</definedName>
    <definedName name="DESC92">[9]Data!#REF!</definedName>
    <definedName name="DESC93">[9]Data!#REF!</definedName>
    <definedName name="DESC94">[9]Data!#REF!</definedName>
    <definedName name="DESC95">[9]Data!#REF!</definedName>
    <definedName name="DESC98">[9]Data!#REF!</definedName>
    <definedName name="DESC99">[9]Data!#REF!</definedName>
    <definedName name="Detonator">#REF!</definedName>
    <definedName name="diesel">#REF!</definedName>
    <definedName name="dozer">#REF!</definedName>
    <definedName name="dozer200">#REF!</definedName>
    <definedName name="drains">#REF!</definedName>
    <definedName name="dresser">#REF!</definedName>
    <definedName name="driller">#REF!</definedName>
    <definedName name="drillingequipment">#REF!</definedName>
    <definedName name="Dust">#REF!</definedName>
    <definedName name="electrician">#REF!</definedName>
    <definedName name="electricpoles">#N/A</definedName>
    <definedName name="Embankment">#REF!</definedName>
    <definedName name="emulsion">#REF!</definedName>
    <definedName name="environmentalcost">#N/A</definedName>
    <definedName name="ESSR1">#REF!</definedName>
    <definedName name="ESSR10">#REF!</definedName>
    <definedName name="ESSR11">#REF!</definedName>
    <definedName name="ESSR12">#REF!</definedName>
    <definedName name="ESSR13">#REF!</definedName>
    <definedName name="ESSR2">#REF!</definedName>
    <definedName name="ESSR3">#REF!</definedName>
    <definedName name="ESSR4">#REF!</definedName>
    <definedName name="ESSR5">#REF!</definedName>
    <definedName name="ESSR6">#REF!</definedName>
    <definedName name="ESSR7">#REF!</definedName>
    <definedName name="ESSR8">#REF!</definedName>
    <definedName name="ESSR9">#REF!</definedName>
    <definedName name="ew">#REF!</definedName>
    <definedName name="Excavation">#REF!</definedName>
    <definedName name="excavator">#REF!</definedName>
    <definedName name="Excel_BuiltIn_Print_Area_1">#REF!</definedName>
    <definedName name="Excel_BuiltIn_Print_Area_2">#REF!</definedName>
    <definedName name="Excel_BuiltIn_Print_Area_2_1">#REF!</definedName>
    <definedName name="Excel_BuiltIn_Print_Titles_2">#REF!</definedName>
    <definedName name="facia">#REF!</definedName>
    <definedName name="faciastone">'[4]Material '!$G$51</definedName>
    <definedName name="fiberboard">#REF!</definedName>
    <definedName name="fiberboard20">#REF!</definedName>
    <definedName name="fiberboard5">#REF!</definedName>
    <definedName name="fibreboard12">#REF!</definedName>
    <definedName name="filtermaterial">#REF!</definedName>
    <definedName name="fitter">#REF!</definedName>
    <definedName name="fm">#REF!</definedName>
    <definedName name="fusewire">#REF!</definedName>
    <definedName name="Garhakala">#REF!</definedName>
    <definedName name="gelatine">#REF!</definedName>
    <definedName name="geofabric">#REF!</definedName>
    <definedName name="grader">#REF!</definedName>
    <definedName name="GSB">#REF!</definedName>
    <definedName name="gunga">#REF!</definedName>
    <definedName name="gungakalara">#REF!</definedName>
    <definedName name="Hammerman">#REF!</definedName>
    <definedName name="headblacksmith">#REF!</definedName>
    <definedName name="headmason">#REF!</definedName>
    <definedName name="hmplant">#REF!</definedName>
    <definedName name="hmplant10">#REF!</definedName>
    <definedName name="hmplant30">#REF!</definedName>
    <definedName name="hotmixmidium">#REF!</definedName>
    <definedName name="hotmixplant">#REF!</definedName>
    <definedName name="hotmixsmall">#REF!</definedName>
    <definedName name="humepipe1000">#REF!</definedName>
    <definedName name="humepipe1200">'[4]Material '!$G$48</definedName>
    <definedName name="Humepipe600">#REF!</definedName>
    <definedName name="Humepipe900">#REF!</definedName>
    <definedName name="humepipenp3">'[4]Material '!$G$49</definedName>
    <definedName name="hysd">#REF!</definedName>
    <definedName name="khalasi">#REF!</definedName>
    <definedName name="khamkheda">#REF!</definedName>
    <definedName name="kolukhedi">#REF!</definedName>
    <definedName name="L_Bhisti">[10]Labour!$D$3</definedName>
    <definedName name="L_BitumenSprayer">[10]Labour!$D$4</definedName>
    <definedName name="L_Blacksmith">[10]Labour!$D$5</definedName>
    <definedName name="L_Blaster">[10]Labour!$D$6</definedName>
    <definedName name="L_Carpenter_1stClass">[10]Labour!$D$7</definedName>
    <definedName name="L_ChipsSpreader">[10]Labour!$D$8</definedName>
    <definedName name="L_Chiseller">[10]Labour!$D$9</definedName>
    <definedName name="L_Dresser_Skilled">[10]Labour!$D$10</definedName>
    <definedName name="L_Driller">[10]Labour!$D$11</definedName>
    <definedName name="L_Electrician_Lineman">[10]Labour!$D$12</definedName>
    <definedName name="L_Fitter">[10]Labour!$D$13</definedName>
    <definedName name="L_Mason_1stClass">[10]Labour!$D$14</definedName>
    <definedName name="L_Mason_2ndClass">[10]Labour!$D$15</definedName>
    <definedName name="L_Mate">[10]Labour!$D$16</definedName>
    <definedName name="L_Mazdoor">[10]Labour!$D$17</definedName>
    <definedName name="L_Mazdoor_Semi">[10]Labour!$D$18</definedName>
    <definedName name="L_Mazdoor_Skilled">[10]Labour!$D$19</definedName>
    <definedName name="L_Painter_1stClass">[10]Labour!$D$20</definedName>
    <definedName name="L_Plumber">[10]Labour!$D$21</definedName>
    <definedName name="L_Surveyor">[10]Labour!$D$22</definedName>
    <definedName name="landacqcost">#N/A</definedName>
    <definedName name="lead">'[11]Material '!$S$11</definedName>
    <definedName name="levelling">#REF!</definedName>
    <definedName name="light">#REF!</definedName>
    <definedName name="loader">#REF!</definedName>
    <definedName name="LSNO1">#REF!</definedName>
    <definedName name="LSNO10">#REF!</definedName>
    <definedName name="LSNO100">#REF!</definedName>
    <definedName name="LSNO101">#REF!</definedName>
    <definedName name="LSNO102">#REF!</definedName>
    <definedName name="LSNO103">#REF!</definedName>
    <definedName name="LSNO104">#REF!</definedName>
    <definedName name="LSNO105">#REF!</definedName>
    <definedName name="LSNO106">#REF!</definedName>
    <definedName name="LSNO107">#REF!</definedName>
    <definedName name="LSNO108">#REF!</definedName>
    <definedName name="LSNO109">#REF!</definedName>
    <definedName name="LSNO11">#REF!</definedName>
    <definedName name="LSNO110">#REF!</definedName>
    <definedName name="LSNO111">#REF!</definedName>
    <definedName name="LSNO112">#REF!</definedName>
    <definedName name="LSNO113">#REF!</definedName>
    <definedName name="LSNO114">#REF!</definedName>
    <definedName name="LSNO115">#REF!</definedName>
    <definedName name="LSNO116">#REF!</definedName>
    <definedName name="LSNO117">#REF!</definedName>
    <definedName name="LSNO118">#REF!</definedName>
    <definedName name="LSNO119">#REF!</definedName>
    <definedName name="LSNO12">#REF!</definedName>
    <definedName name="LSNO120">#REF!</definedName>
    <definedName name="LSNO121">#REF!</definedName>
    <definedName name="LSNO122">#REF!</definedName>
    <definedName name="LSNO123">#REF!</definedName>
    <definedName name="LSNO124">#REF!</definedName>
    <definedName name="LSNO125">#REF!</definedName>
    <definedName name="LSNO126">#REF!</definedName>
    <definedName name="LSNO127">#REF!</definedName>
    <definedName name="LSNO128">#REF!</definedName>
    <definedName name="LSNO129">#REF!</definedName>
    <definedName name="LSNO13">#REF!</definedName>
    <definedName name="LSNO130">#REF!</definedName>
    <definedName name="LSNO131">#REF!</definedName>
    <definedName name="LSNO132">#REF!</definedName>
    <definedName name="LSNO133">#REF!</definedName>
    <definedName name="LSNO134">#REF!</definedName>
    <definedName name="LSNO135">#REF!</definedName>
    <definedName name="LSNO136">#REF!</definedName>
    <definedName name="LSNO137">#REF!</definedName>
    <definedName name="LSNO138">#REF!</definedName>
    <definedName name="LSNO139">#REF!</definedName>
    <definedName name="LSNO14">#REF!</definedName>
    <definedName name="LSNO140">#REF!</definedName>
    <definedName name="LSNO141">#REF!</definedName>
    <definedName name="LSNO142">#REF!</definedName>
    <definedName name="LSNO143">#REF!</definedName>
    <definedName name="LSNO144">#REF!</definedName>
    <definedName name="LSNO145">#REF!</definedName>
    <definedName name="LSNO146">#REF!</definedName>
    <definedName name="LSNO147">#REF!</definedName>
    <definedName name="LSNO148">#REF!</definedName>
    <definedName name="LSNO149">#REF!</definedName>
    <definedName name="LSNO15">#REF!</definedName>
    <definedName name="LSNO150">#REF!</definedName>
    <definedName name="LSNO151">#REF!</definedName>
    <definedName name="LSNO152">#REF!</definedName>
    <definedName name="LSNO153">#REF!</definedName>
    <definedName name="LSNO154">#REF!</definedName>
    <definedName name="LSNO155">#REF!</definedName>
    <definedName name="LSNO156">#REF!</definedName>
    <definedName name="LSNO157">#REF!</definedName>
    <definedName name="LSNO158">#REF!</definedName>
    <definedName name="LSNO159">#REF!</definedName>
    <definedName name="LSNO16">#REF!</definedName>
    <definedName name="LSNO160">#REF!</definedName>
    <definedName name="LSNO161">#REF!</definedName>
    <definedName name="LSNO162">#REF!</definedName>
    <definedName name="LSNO163">#REF!</definedName>
    <definedName name="LSNO164">#REF!</definedName>
    <definedName name="LSNO165">#REF!</definedName>
    <definedName name="LSNO166">#REF!</definedName>
    <definedName name="LSNO167">#REF!</definedName>
    <definedName name="LSNO168">#REF!</definedName>
    <definedName name="LSNO169">#REF!</definedName>
    <definedName name="LSNO17">#REF!</definedName>
    <definedName name="LSNO170">#REF!</definedName>
    <definedName name="LSNO171">#REF!</definedName>
    <definedName name="LSNO172">#REF!</definedName>
    <definedName name="LSNO173">#REF!</definedName>
    <definedName name="LSNO174">#REF!</definedName>
    <definedName name="LSNO175">#REF!</definedName>
    <definedName name="LSNO176">#REF!</definedName>
    <definedName name="LSNO177">#REF!</definedName>
    <definedName name="LSNO178">#REF!</definedName>
    <definedName name="LSNO179">#REF!</definedName>
    <definedName name="LSNO18">#REF!</definedName>
    <definedName name="LSNO180">#REF!</definedName>
    <definedName name="LSNO181">#REF!</definedName>
    <definedName name="LSNO182">#REF!</definedName>
    <definedName name="LSNO183">#REF!</definedName>
    <definedName name="LSNO184">#REF!</definedName>
    <definedName name="LSNO185">#REF!</definedName>
    <definedName name="LSNO186">#REF!</definedName>
    <definedName name="LSNO187">#REF!</definedName>
    <definedName name="LSNO188">#REF!</definedName>
    <definedName name="LSNO189">#REF!</definedName>
    <definedName name="LSNO19">#REF!</definedName>
    <definedName name="LSNO190">#REF!</definedName>
    <definedName name="LSNO191">#REF!</definedName>
    <definedName name="LSNO192">#REF!</definedName>
    <definedName name="LSNO193">#REF!</definedName>
    <definedName name="LSNO194">#REF!</definedName>
    <definedName name="LSNO195">#REF!</definedName>
    <definedName name="LSNO196">#REF!</definedName>
    <definedName name="LSNO197">#REF!</definedName>
    <definedName name="LSNO198">#REF!</definedName>
    <definedName name="LSNO199">#REF!</definedName>
    <definedName name="LSNO2">#REF!</definedName>
    <definedName name="LSNO20">#REF!</definedName>
    <definedName name="LSNO200">#REF!</definedName>
    <definedName name="LSNO201">#REF!</definedName>
    <definedName name="LSNO202">#REF!</definedName>
    <definedName name="LSNO203">#REF!</definedName>
    <definedName name="LSNO204">#REF!</definedName>
    <definedName name="LSNO205">#REF!</definedName>
    <definedName name="LSNO206">#REF!</definedName>
    <definedName name="LSNO207">#REF!</definedName>
    <definedName name="LSNO208">#REF!</definedName>
    <definedName name="LSNO209">#REF!</definedName>
    <definedName name="LSNO21">#REF!</definedName>
    <definedName name="LSNO210">#REF!</definedName>
    <definedName name="LSNO211">#REF!</definedName>
    <definedName name="LSNO212">#REF!</definedName>
    <definedName name="LSNO213">#REF!</definedName>
    <definedName name="LSNO214">#REF!</definedName>
    <definedName name="LSNO215">#REF!</definedName>
    <definedName name="LSNO216">#REF!</definedName>
    <definedName name="LSNO217">#REF!</definedName>
    <definedName name="LSNO218">#REF!</definedName>
    <definedName name="LSNO219">#REF!</definedName>
    <definedName name="LSNO22">#REF!</definedName>
    <definedName name="LSNO220">#REF!</definedName>
    <definedName name="LSNO221">#REF!</definedName>
    <definedName name="LSNO222">#REF!</definedName>
    <definedName name="LSNO223">#REF!</definedName>
    <definedName name="LSNO224">#REF!</definedName>
    <definedName name="LSNO225">#REF!</definedName>
    <definedName name="LSNO226">#REF!</definedName>
    <definedName name="LSNO227">#REF!</definedName>
    <definedName name="LSNO228">#REF!</definedName>
    <definedName name="LSNO229">#REF!</definedName>
    <definedName name="LSNO23">#REF!</definedName>
    <definedName name="LSNO230">#REF!</definedName>
    <definedName name="LSNO231">#REF!</definedName>
    <definedName name="LSNO232">#REF!</definedName>
    <definedName name="LSNO233">#REF!</definedName>
    <definedName name="LSNO234">#REF!</definedName>
    <definedName name="LSNO235">#REF!</definedName>
    <definedName name="LSNO236">#REF!</definedName>
    <definedName name="LSNO237">#REF!</definedName>
    <definedName name="LSNO238">#REF!</definedName>
    <definedName name="LSNO239">#REF!</definedName>
    <definedName name="LSNO24">#REF!</definedName>
    <definedName name="LSNO240">#REF!</definedName>
    <definedName name="LSNO241">#REF!</definedName>
    <definedName name="LSNO242">#REF!</definedName>
    <definedName name="LSNO243">#REF!</definedName>
    <definedName name="LSNO244">#REF!</definedName>
    <definedName name="LSNO245">#REF!</definedName>
    <definedName name="LSNO246">#REF!</definedName>
    <definedName name="LSNO247">#REF!</definedName>
    <definedName name="LSNO248">#REF!</definedName>
    <definedName name="LSNO249">#REF!</definedName>
    <definedName name="LSNO25">#REF!</definedName>
    <definedName name="LSNO250">#REF!</definedName>
    <definedName name="LSNO251">#REF!</definedName>
    <definedName name="LSNO26">#REF!</definedName>
    <definedName name="LSNO27">#REF!</definedName>
    <definedName name="LSNO28">#REF!</definedName>
    <definedName name="LSNO29">#REF!</definedName>
    <definedName name="LSNO3">#REF!</definedName>
    <definedName name="LSNO30">#REF!</definedName>
    <definedName name="LSNO31">#REF!</definedName>
    <definedName name="LSNO32">#REF!</definedName>
    <definedName name="LSNO33">#REF!</definedName>
    <definedName name="LSNO34">#REF!</definedName>
    <definedName name="LSNO35">#REF!</definedName>
    <definedName name="LSNO36">#REF!</definedName>
    <definedName name="LSNO37">#REF!</definedName>
    <definedName name="LSNO38">#REF!</definedName>
    <definedName name="LSNO39">#REF!</definedName>
    <definedName name="LSNO4">#REF!</definedName>
    <definedName name="LSNO40">#REF!</definedName>
    <definedName name="LSNO41">#REF!</definedName>
    <definedName name="LSNO42">#REF!</definedName>
    <definedName name="LSNO43">#REF!</definedName>
    <definedName name="LSNO44">#REF!</definedName>
    <definedName name="LSNO45">#REF!</definedName>
    <definedName name="LSNO46">#REF!</definedName>
    <definedName name="LSNO47">#REF!</definedName>
    <definedName name="LSNO48">#REF!</definedName>
    <definedName name="LSNO49">#REF!</definedName>
    <definedName name="LSNO5">#REF!</definedName>
    <definedName name="LSNO50">#REF!</definedName>
    <definedName name="LSNO51">#REF!</definedName>
    <definedName name="LSNO52">#REF!</definedName>
    <definedName name="LSNO53">#REF!</definedName>
    <definedName name="LSNO54">#REF!</definedName>
    <definedName name="LSNO55">#REF!</definedName>
    <definedName name="LSNO56">#REF!</definedName>
    <definedName name="LSNO57">#REF!</definedName>
    <definedName name="LSNO58">#REF!</definedName>
    <definedName name="LSNO59">#REF!</definedName>
    <definedName name="LSNO6">#REF!</definedName>
    <definedName name="LSNO60">#REF!</definedName>
    <definedName name="LSNO61">#REF!</definedName>
    <definedName name="LSNO62">#REF!</definedName>
    <definedName name="LSNO63">#REF!</definedName>
    <definedName name="LSNO64">#REF!</definedName>
    <definedName name="LSNO65">#REF!</definedName>
    <definedName name="LSNO66">#REF!</definedName>
    <definedName name="LSNO67">#REF!</definedName>
    <definedName name="LSNO68">#REF!</definedName>
    <definedName name="LSNO69">#REF!</definedName>
    <definedName name="LSNO7">#REF!</definedName>
    <definedName name="LSNO70">#REF!</definedName>
    <definedName name="LSNO71">#REF!</definedName>
    <definedName name="LSNO72">#REF!</definedName>
    <definedName name="LSNO73">#REF!</definedName>
    <definedName name="LSNO74">#REF!</definedName>
    <definedName name="LSNO75">#REF!</definedName>
    <definedName name="LSNO76">#REF!</definedName>
    <definedName name="LSNO77">#REF!</definedName>
    <definedName name="LSNO78">#REF!</definedName>
    <definedName name="LSNO79">#REF!</definedName>
    <definedName name="LSNO8">#REF!</definedName>
    <definedName name="LSNO80">#REF!</definedName>
    <definedName name="LSNO81">#REF!</definedName>
    <definedName name="LSNO82">#REF!</definedName>
    <definedName name="LSNO83">#REF!</definedName>
    <definedName name="LSNO84">#REF!</definedName>
    <definedName name="LSNO85">#REF!</definedName>
    <definedName name="LSNO86">#REF!</definedName>
    <definedName name="LSNO87">#REF!</definedName>
    <definedName name="LSNO88">#REF!</definedName>
    <definedName name="LSNO89">#REF!</definedName>
    <definedName name="LSNO9">#REF!</definedName>
    <definedName name="LSNO90">#REF!</definedName>
    <definedName name="LSNO91">#REF!</definedName>
    <definedName name="LSNO92">#REF!</definedName>
    <definedName name="LSNO93">#REF!</definedName>
    <definedName name="LSNO94">#REF!</definedName>
    <definedName name="LSNO95">#REF!</definedName>
    <definedName name="LSNO96">#REF!</definedName>
    <definedName name="LSNO97">#REF!</definedName>
    <definedName name="LSNO98">#REF!</definedName>
    <definedName name="LSNO99">#REF!</definedName>
    <definedName name="M_25_box_Culvert">#REF!</definedName>
    <definedName name="M_ACPipe_100">[10]Material!$D$3</definedName>
    <definedName name="M_Aggregate_10">[10]Material!$D$17</definedName>
    <definedName name="M_Aggregate_20">[10]Material!$D$18</definedName>
    <definedName name="M_Aggregate_224_236m_WMM">[10]Material!$D$26</definedName>
    <definedName name="M_Aggregate_375mmMaximum_224_56mm">[10]Material!$D$4</definedName>
    <definedName name="M_Aggregate_375mmMaximum_45_225mm">[10]Material!$D$5</definedName>
    <definedName name="M_Aggregate_375mmMaximum_Below_56mm">[10]Material!$D$6</definedName>
    <definedName name="M_Aggregate_40">[10]Material!$D$19</definedName>
    <definedName name="M_Aggregate_45_224m_WMM">[10]Material!$D$27</definedName>
    <definedName name="M_Aggregate_53mmMaximum_225_56mm">[10]Material!$D$7</definedName>
    <definedName name="M_Aggregate_53mmMaximum_63_45mm">[10]Material!$D$8</definedName>
    <definedName name="M_Aggregate_53mmMaximum_below_56mm">[10]Material!$D$9</definedName>
    <definedName name="M_Aggregate_Crushable_GradeI">[10]Material!$D$20</definedName>
    <definedName name="M_Aggregate_Crushable_GradeII">[10]Material!$D$21</definedName>
    <definedName name="M_Aggregate_Crushable_GradeIII">[10]Material!$D$22</definedName>
    <definedName name="M_Aggregate_GradeI_90_45mm">[10]Material!$D$23</definedName>
    <definedName name="M_Aggregate_GradeII_19mmNominal_10_5mm">[10]Material!$D$14</definedName>
    <definedName name="M_Aggregate_GradeII_19mmNominal_25_10mm">[10]Material!$D$15</definedName>
    <definedName name="M_Aggregate_GradeII_19mmNominal_5mm_below">[10]Material!$D$16</definedName>
    <definedName name="M_Aggregate_GradeII_63_45mm">[10]Material!$D$24</definedName>
    <definedName name="M_Aggregate_GradeIII_53_224mm">[10]Material!$D$25</definedName>
    <definedName name="M_AluminiumSheeting_15mm">[10]Material!$D$28</definedName>
    <definedName name="M_AluminiumStuds_100_100_Lense">[10]Material!$D$29</definedName>
    <definedName name="M_Bamboo_1stClass_85_100mm_25m_long">[10]Material!$D$31</definedName>
    <definedName name="M_Bamboo_1stClass_85_100mm_2m_long">[10]Material!$D$30</definedName>
    <definedName name="M_Bamboo_1stClass_85_100mm_3m_long">[10]Material!$D$32</definedName>
    <definedName name="M_Bamboo_1stClass_85_100mm_45_55m_long">[10]Material!$D$33</definedName>
    <definedName name="M_Bamboo_2ndClass_75mm_18_25m_long">[10]Material!$D$34</definedName>
    <definedName name="M_Bamboo_2ndClass_75mm_21_30m_long">[10]Material!$D$35</definedName>
    <definedName name="M_BarbedWire">[10]Material!$D$36</definedName>
    <definedName name="M_BindingMaterial">[10]Material!$D$37</definedName>
    <definedName name="M_BindingWire">[10]Material!$D$38</definedName>
    <definedName name="M_Bitumen_CRM">[10]Material!$D$39</definedName>
    <definedName name="M_Bitumen_NRM">[10]Material!$D$40</definedName>
    <definedName name="M_Bitumen_PM">[10]Material!$D$41</definedName>
    <definedName name="M_Bitumen_S65">[10]Material!$D$42</definedName>
    <definedName name="M_Bitumen_S90">[10]Material!$D$43</definedName>
    <definedName name="M_BitumenEmulsion_RS1">[10]Material!$D$44</definedName>
    <definedName name="M_BitumenEmulsion_SS1">[10]Material!$D$45</definedName>
    <definedName name="M_BitumenSealant">[10]Material!$D$46</definedName>
    <definedName name="M_Blasted_Rubble">[10]Material!$D$47</definedName>
    <definedName name="M_BlastingMaterial">[10]Material!$D$48</definedName>
    <definedName name="M_BondStone_400_150_150mm">[10]Material!$D$49</definedName>
    <definedName name="M_Brick_1stClass">[10]Material!$D$50</definedName>
    <definedName name="M_Cement">[10]Material!$D$51</definedName>
    <definedName name="M_CementPrimer">[10]Material!$D$52</definedName>
    <definedName name="M_ChlorpreneElastomer_OR_ClosedCellFoamSealingElement">[10]Material!$D$53</definedName>
    <definedName name="M_CompensationForEarthTakenFromPrivateLand">[10]Material!$D$54</definedName>
    <definedName name="M_CompressibleFibreBoard">[10]Material!$D$55</definedName>
    <definedName name="M_CopperPlate">[10]Material!$D$56</definedName>
    <definedName name="M_CorbellingStones_300_150_150mm">[10]Material!$D$57</definedName>
    <definedName name="M_CorrosionResistantStructuralSteelGrating">[10]Material!$D$58</definedName>
    <definedName name="M_CreditForExcavatedRock">[10]Material!$D$59</definedName>
    <definedName name="M_CrowBars_40mm">[10]Material!$D$60</definedName>
    <definedName name="M_CrushedSand_OR_Grit">[10]Material!$D$61</definedName>
    <definedName name="M_CrushedSlag">[10]Material!$D$62</definedName>
    <definedName name="M_CrushedStoneChipping_132">[10]Material!$D$64</definedName>
    <definedName name="M_CrushedStoneChipping_67mm_100Passing_112mm">[10]Material!$D$65</definedName>
    <definedName name="M_CrushedStoneChipping_67mm_100Passing_95mm">[10]Material!$D$66</definedName>
    <definedName name="M_CrushedStoneChipping_95">[10]Material!$D$67</definedName>
    <definedName name="M_CrushedStoneCoarseAggregatePassing_53mm">[10]Material!$D$68</definedName>
    <definedName name="M_CuringCompound">[10]Material!$D$69</definedName>
    <definedName name="M_DebondingStrips">[10]Material!$D$70</definedName>
    <definedName name="M_EdgeStone_450_350_100mm">[10]Material!$D$71</definedName>
    <definedName name="M_EdgeStone_450_350_200mm">[10]Material!$D$72</definedName>
    <definedName name="M_ElastomericBearingAssembly">[10]Material!$D$73</definedName>
    <definedName name="M_ElectricDetonator">[10]Material!$D$74</definedName>
    <definedName name="M_EpoxyPaint">[10]Material!$D$75</definedName>
    <definedName name="M_FarmyardManure">[10]Material!$D$77</definedName>
    <definedName name="M_FilterMedia">[10]Material!$D$79</definedName>
    <definedName name="M_FineAggregate_CrushedSand">[10]Material!$D$80</definedName>
    <definedName name="M_GalvanisedAngle">[10]Material!$D$81</definedName>
    <definedName name="M_Gelatine_80">[10]Material!$D$83</definedName>
    <definedName name="M_GIPipe_100mm">[10]Material!$D$84</definedName>
    <definedName name="M_GIPipe_50mm">[10]Material!$D$85</definedName>
    <definedName name="M_GIWires">[10]Material!$D$86</definedName>
    <definedName name="M_GradedStoneAggregate">[10]Material!$D$87</definedName>
    <definedName name="M_GranularMaterial">[10]Material!$D$88</definedName>
    <definedName name="M_HandBrokenMetal_40mm">[10]Material!$D$89</definedName>
    <definedName name="M_InterlockingBlocks_60mm">[10]Material!$D$91</definedName>
    <definedName name="M_InterlockingBlocks_80mm">[10]Material!$D$92</definedName>
    <definedName name="M_JointFillerBoard">[10]Material!$D$93</definedName>
    <definedName name="M_JuteNetting_OpenWeave_25mm">[10]Material!$D$94</definedName>
    <definedName name="M_JuteRope_12mm">[10]Material!$D$95</definedName>
    <definedName name="M_KeyAggregatesPassing_224mm">[10]Material!$D$96</definedName>
    <definedName name="M_Lime">[10]Material!$D$97</definedName>
    <definedName name="M_LocalWoodPiles_1stClass">[10]Material!$D$99</definedName>
    <definedName name="M_LocalWoodPiles_1stClass_100_75mm">[10]Material!$D$100</definedName>
    <definedName name="M_LooseStone">[10]Material!$D$101</definedName>
    <definedName name="M_MS_Sheet_15mm">[10]Material!$D$105</definedName>
    <definedName name="M_MS_Sheet_2mm">[10]Material!$D$106</definedName>
    <definedName name="M_MSClamps">[10]Material!$D$102</definedName>
    <definedName name="M_MSFlat_StructuralSteel">[10]Material!$D$103</definedName>
    <definedName name="M_MSSheetTube_47_47mm_12_SWG">[10]Material!$D$104</definedName>
    <definedName name="M_Nuts_Bolts_Rivets">[10]Material!$D$107</definedName>
    <definedName name="M_Paint_SyntheticEnamel">[10]Material!$D$108</definedName>
    <definedName name="M_Plasticizer">[10]Material!$D$109</definedName>
    <definedName name="M_PolytheneSheet_125">[10]Material!$D$110</definedName>
    <definedName name="M_PolytheneSheething">[10]Material!$D$111</definedName>
    <definedName name="M_QuarriedStone_150_200mm">[10]Material!$D$112</definedName>
    <definedName name="M_RCCPipeNP3_1000mm">[10]Material!$D$114</definedName>
    <definedName name="M_RCCPipeNP3_1200mm">[10]Material!$D$113</definedName>
    <definedName name="M_RCCPipeNP3_500mm">[10]Material!$D$117</definedName>
    <definedName name="M_RCCPipeNP3_750mm">[10]Material!$D$115</definedName>
    <definedName name="M_RCCPipeNP4_1000mm">[10]Material!$D$119</definedName>
    <definedName name="M_RCCPipeNP4_1200mm">[10]Material!$D$118</definedName>
    <definedName name="M_RCCPipeNP4_500mm">[10]Material!$D$122</definedName>
    <definedName name="M_RCCPipeNP4_750mm">[10]Material!$D$120</definedName>
    <definedName name="M_RedOxidePrimer">[10]Material!$D$123</definedName>
    <definedName name="M_RoadMarkingPaint">[10]Material!$D$124</definedName>
    <definedName name="M_Sand_Coarse">[10]Material!$D$125</definedName>
    <definedName name="M_Sand_Fine">[10]Material!$D$126</definedName>
    <definedName name="M_Seeds">[10]Material!$D$127</definedName>
    <definedName name="M_SteelPipe_500mm">[10]Material!$D$128</definedName>
    <definedName name="M_SteelReinforcement_HYSDBars">[10]Material!$D$129</definedName>
    <definedName name="M_SteelReinforcement_MSRoundBars">[10]Material!$D$130</definedName>
    <definedName name="M_SteelReinforcement_TMTBars">[10]Material!$D$131</definedName>
    <definedName name="M_StoneBoulder_150mm_below">[10]Material!$D$132</definedName>
    <definedName name="M_StoneChips_12mm">[10]Material!$D$133</definedName>
    <definedName name="M_StoneCrushedAggregate_112_009mm">[10]Material!$D$135</definedName>
    <definedName name="M_StoneForCoarseRubbleMasonry_1stSort">[10]Material!$D$136</definedName>
    <definedName name="M_StoneForCoarseRubbleMasonry_2ndSort">[10]Material!$D$137</definedName>
    <definedName name="M_StoneForRandomRubbleMasonry">[10]Material!$D$138</definedName>
    <definedName name="M_StoneForStoneSetPavement">[10]Material!$D$139</definedName>
    <definedName name="M_StoneScreening_TypeA_132mm_Grade1">[10]Material!$D$140</definedName>
    <definedName name="M_StoneScreening_TypeB_112mm_Grade2">[10]Material!$D$142</definedName>
    <definedName name="M_StoneScreening_TypeB_112mm_Grade3">[10]Material!$D$143</definedName>
    <definedName name="M_StoneSpalls">[10]Material!$D$144</definedName>
    <definedName name="M_TrafficCones">[10]Material!$D$145</definedName>
    <definedName name="M_Water">[10]Material!$D$146</definedName>
    <definedName name="M_WellGradedGranularBaseMaterial_GradeA_236mm">[10]Material!$D$147</definedName>
    <definedName name="M_WellGradedGranularBaseMaterial_GradeA_265_475mm">[10]Material!$D$148</definedName>
    <definedName name="M_WellGradedGranularBaseMaterial_GradeA_53_265mm">[10]Material!$D$149</definedName>
    <definedName name="M_WellGradedGranularBaseMaterial_GradeB_236mm_below">[10]Material!$D$150</definedName>
    <definedName name="M_WellGradedGranularBaseMaterial_GradeB_265_475mm">[10]Material!$D$151</definedName>
    <definedName name="M_WellGradedGranularBaseMaterial_GradeC_236mm_below">[10]Material!$D$152</definedName>
    <definedName name="M_WellGradedGranularBaseMaterial_GradeC_95_475mm">[10]Material!$D$153</definedName>
    <definedName name="M_WellGradedMateralForSubbase_GradeI_236mm_below">[10]Material!$D$154</definedName>
    <definedName name="M_WellGradedMateralForSubbase_GradeI_53_95mm">[10]Material!$D$155</definedName>
    <definedName name="M_WellGradedMateralForSubbase_GradeI_95_236mm">[10]Material!$D$156</definedName>
    <definedName name="M_WellGradedMateralForSubbase_GradeII_236mm_below">[10]Material!$D$157</definedName>
    <definedName name="M_WellGradedMateralForSubbase_GradeII_265_95mm">[10]Material!$D$158</definedName>
    <definedName name="M_WellGradedMateralForSubbase_GradeII_95_236mm">[10]Material!$D$159</definedName>
    <definedName name="M_WellGradedMateralForSubbase_GradeIII_236mm_below">[10]Material!$D$160</definedName>
    <definedName name="M_WellGradedMateralForSubbase_GradeIII_475_236mm">[10]Material!$D$161</definedName>
    <definedName name="M_WellGradedMateralForSubbase_GradeIII_95_475mm">[10]Material!$D$162</definedName>
    <definedName name="M_WoodenSleepers">[10]Material!$D$163</definedName>
    <definedName name="m15levelling">#REF!</definedName>
    <definedName name="mason">#REF!</definedName>
    <definedName name="mason1">'[4]Labour &amp; Plant'!$C$14</definedName>
    <definedName name="mason2">'[4]Labour &amp; Plant'!$C$15</definedName>
    <definedName name="masonhelper">#REF!</definedName>
    <definedName name="Mate">#REF!</definedName>
    <definedName name="Mazdoor">#REF!</definedName>
    <definedName name="Median">#REF!</definedName>
    <definedName name="Mera">#REF!</definedName>
    <definedName name="mixer">#REF!</definedName>
    <definedName name="modifiedbitumen">#REF!</definedName>
    <definedName name="msbars">#REF!</definedName>
    <definedName name="Mugaliyahat">#REF!</definedName>
    <definedName name="Muram">#REF!</definedName>
    <definedName name="Nalkheda">#REF!</definedName>
    <definedName name="neoprene">#REF!</definedName>
    <definedName name="neoprinbearing">#REF!</definedName>
    <definedName name="nothing">#REF!</definedName>
    <definedName name="NP3HP450">#REF!</definedName>
    <definedName name="NP3HP600">#REF!</definedName>
    <definedName name="NP3HP750">#REF!</definedName>
    <definedName name="np3humepipe600">#REF!</definedName>
    <definedName name="np3humepipe750">#REF!</definedName>
    <definedName name="NP4Hume1.2">#REF!</definedName>
    <definedName name="NP4Hume1000">#REF!</definedName>
    <definedName name="NP4Hume1200">#REF!</definedName>
    <definedName name="NP4Hume600">#REF!</definedName>
    <definedName name="NP4Hume900">#REF!</definedName>
    <definedName name="NSSR1">#REF!</definedName>
    <definedName name="NSSR10">#REF!</definedName>
    <definedName name="NSSR100">#REF!</definedName>
    <definedName name="NSSR101">#REF!</definedName>
    <definedName name="NSSR102">#REF!</definedName>
    <definedName name="NSSR103">#REF!</definedName>
    <definedName name="NSSR104">#REF!</definedName>
    <definedName name="NSSR105">#REF!</definedName>
    <definedName name="NSSR106">#REF!</definedName>
    <definedName name="NSSR107">#REF!</definedName>
    <definedName name="NSSR108">#REF!</definedName>
    <definedName name="NSSR109">#REF!</definedName>
    <definedName name="NSSR11">#REF!</definedName>
    <definedName name="NSSR110">#REF!</definedName>
    <definedName name="NSSR111">#REF!</definedName>
    <definedName name="NSSR112">#REF!</definedName>
    <definedName name="NSSR113">#REF!</definedName>
    <definedName name="NSSR114">#REF!</definedName>
    <definedName name="NSSR115">#REF!</definedName>
    <definedName name="NSSR116">#REF!</definedName>
    <definedName name="NSSR117">#REF!</definedName>
    <definedName name="NSSR118">#REF!</definedName>
    <definedName name="NSSR119">#REF!</definedName>
    <definedName name="NSSR12">#REF!</definedName>
    <definedName name="NSSR120">#REF!</definedName>
    <definedName name="NSSR121">#REF!</definedName>
    <definedName name="NSSR122">#REF!</definedName>
    <definedName name="NSSR123">#REF!</definedName>
    <definedName name="NSSR124">#REF!</definedName>
    <definedName name="NSSR125">#REF!</definedName>
    <definedName name="NSSR126">#REF!</definedName>
    <definedName name="NSSR127">#REF!</definedName>
    <definedName name="NSSR128">#REF!</definedName>
    <definedName name="NSSR129">#REF!</definedName>
    <definedName name="NSSR13">#REF!</definedName>
    <definedName name="NSSR130">#REF!</definedName>
    <definedName name="NSSR131">#REF!</definedName>
    <definedName name="NSSR132">#REF!</definedName>
    <definedName name="NSSR133">#REF!</definedName>
    <definedName name="NSSR134">#REF!</definedName>
    <definedName name="NSSR135">#REF!</definedName>
    <definedName name="NSSR136">#REF!</definedName>
    <definedName name="NSSR137">#REF!</definedName>
    <definedName name="NSSR138">#REF!</definedName>
    <definedName name="NSSR139">#REF!</definedName>
    <definedName name="NSSR14">#REF!</definedName>
    <definedName name="NSSR140">#REF!</definedName>
    <definedName name="NSSR141">#REF!</definedName>
    <definedName name="NSSR142">#REF!</definedName>
    <definedName name="NSSR143">#REF!</definedName>
    <definedName name="NSSR144">#REF!</definedName>
    <definedName name="NSSR145">#REF!</definedName>
    <definedName name="NSSR146">#REF!</definedName>
    <definedName name="NSSR147">#REF!</definedName>
    <definedName name="NSSR148">#REF!</definedName>
    <definedName name="NSSR149">#REF!</definedName>
    <definedName name="NSSR15">#REF!</definedName>
    <definedName name="NSSR150">#REF!</definedName>
    <definedName name="NSSR151">#REF!</definedName>
    <definedName name="NSSR152">#REF!</definedName>
    <definedName name="NSSR153">#REF!</definedName>
    <definedName name="NSSR154">#REF!</definedName>
    <definedName name="NSSR155">#REF!</definedName>
    <definedName name="NSSR156">#REF!</definedName>
    <definedName name="NSSR157">#REF!</definedName>
    <definedName name="NSSR158">#REF!</definedName>
    <definedName name="NSSR159">#REF!</definedName>
    <definedName name="NSSR16">#REF!</definedName>
    <definedName name="NSSR160">#REF!</definedName>
    <definedName name="NSSR161">#REF!</definedName>
    <definedName name="NSSR162">#REF!</definedName>
    <definedName name="NSSR163">#REF!</definedName>
    <definedName name="NSSR164">#REF!</definedName>
    <definedName name="NSSR165">#REF!</definedName>
    <definedName name="NSSR166">#REF!</definedName>
    <definedName name="NSSR167">#REF!</definedName>
    <definedName name="NSSR168">#REF!</definedName>
    <definedName name="NSSR169">#REF!</definedName>
    <definedName name="NSSR17">#REF!</definedName>
    <definedName name="NSSR170">#REF!</definedName>
    <definedName name="NSSR171">#REF!</definedName>
    <definedName name="NSSR172">#REF!</definedName>
    <definedName name="NSSR173">#REF!</definedName>
    <definedName name="NSSR174">#REF!</definedName>
    <definedName name="NSSR18">#REF!</definedName>
    <definedName name="NSSR19">#REF!</definedName>
    <definedName name="NSSR2">#REF!</definedName>
    <definedName name="NSSR20">#REF!</definedName>
    <definedName name="NSSR21">#REF!</definedName>
    <definedName name="NSSR22">#REF!</definedName>
    <definedName name="NSSR23">#REF!</definedName>
    <definedName name="NSSR24">#REF!</definedName>
    <definedName name="NSSR25">#REF!</definedName>
    <definedName name="NSSR26">#REF!</definedName>
    <definedName name="NSSR27">#REF!</definedName>
    <definedName name="NSSR28">#REF!</definedName>
    <definedName name="NSSR29">#REF!</definedName>
    <definedName name="NSSR3">#REF!</definedName>
    <definedName name="NSSR30">#REF!</definedName>
    <definedName name="NSSR31">#REF!</definedName>
    <definedName name="NSSR32">#REF!</definedName>
    <definedName name="NSSR33">#REF!</definedName>
    <definedName name="NSSR34">#REF!</definedName>
    <definedName name="NSSR35">#REF!</definedName>
    <definedName name="NSSR36">#REF!</definedName>
    <definedName name="NSSR37">#REF!</definedName>
    <definedName name="NSSR38">#REF!</definedName>
    <definedName name="NSSR39">#REF!</definedName>
    <definedName name="NSSR4">#REF!</definedName>
    <definedName name="NSSR40">#REF!</definedName>
    <definedName name="NSSR41">#REF!</definedName>
    <definedName name="NSSR42">#REF!</definedName>
    <definedName name="NSSR43">#REF!</definedName>
    <definedName name="NSSR44">#REF!</definedName>
    <definedName name="NSSR45">#REF!</definedName>
    <definedName name="NSSR46">#REF!</definedName>
    <definedName name="NSSR47">#REF!</definedName>
    <definedName name="NSSR48">#REF!</definedName>
    <definedName name="NSSR49">#REF!</definedName>
    <definedName name="NSSR5">#REF!</definedName>
    <definedName name="NSSR50">#REF!</definedName>
    <definedName name="NSSR51">#REF!</definedName>
    <definedName name="NSSR52">#REF!</definedName>
    <definedName name="NSSR53">#REF!</definedName>
    <definedName name="NSSR54">#REF!</definedName>
    <definedName name="NSSR55">#REF!</definedName>
    <definedName name="NSSR56">#REF!</definedName>
    <definedName name="NSSR57">#REF!</definedName>
    <definedName name="NSSR58">#REF!</definedName>
    <definedName name="NSSR59">#REF!</definedName>
    <definedName name="NSSR6">#REF!</definedName>
    <definedName name="NSSR60">#REF!</definedName>
    <definedName name="NSSR61">#REF!</definedName>
    <definedName name="NSSR62">#REF!</definedName>
    <definedName name="NSSR63">#REF!</definedName>
    <definedName name="NSSR64">#REF!</definedName>
    <definedName name="NSSR65">#REF!</definedName>
    <definedName name="NSSR66">#REF!</definedName>
    <definedName name="NSSR67">#REF!</definedName>
    <definedName name="NSSR68">#REF!</definedName>
    <definedName name="NSSR69">#REF!</definedName>
    <definedName name="NSSR7">#REF!</definedName>
    <definedName name="NSSR70">#REF!</definedName>
    <definedName name="NSSR71">#REF!</definedName>
    <definedName name="NSSR72">#REF!</definedName>
    <definedName name="NSSR73">#REF!</definedName>
    <definedName name="NSSR74">#REF!</definedName>
    <definedName name="NSSR75">#REF!</definedName>
    <definedName name="NSSR76">#REF!</definedName>
    <definedName name="NSSR77">#REF!</definedName>
    <definedName name="NSSR78">#REF!</definedName>
    <definedName name="NSSR79">#REF!</definedName>
    <definedName name="NSSR8">#REF!</definedName>
    <definedName name="NSSR80">#REF!</definedName>
    <definedName name="NSSR81">#REF!</definedName>
    <definedName name="NSSR82">#REF!</definedName>
    <definedName name="NSSR83">#REF!</definedName>
    <definedName name="NSSR84">#REF!</definedName>
    <definedName name="NSSR85">#REF!</definedName>
    <definedName name="NSSR86">#REF!</definedName>
    <definedName name="NSSR87">#REF!</definedName>
    <definedName name="NSSR88">#REF!</definedName>
    <definedName name="NSSR89">#REF!</definedName>
    <definedName name="NSSR9">#REF!</definedName>
    <definedName name="NSSR90">#REF!</definedName>
    <definedName name="NSSR91">#REF!</definedName>
    <definedName name="NSSR92">#REF!</definedName>
    <definedName name="NSSR93">#REF!</definedName>
    <definedName name="NSSR94">#REF!</definedName>
    <definedName name="NSSR95">#REF!</definedName>
    <definedName name="NSSR96">#REF!</definedName>
    <definedName name="NSSR97">#REF!</definedName>
    <definedName name="NSSR98">#REF!</definedName>
    <definedName name="NSSR99">#REF!</definedName>
    <definedName name="ofcablescost">#N/A</definedName>
    <definedName name="OrdinaryRodBinder">#REF!</definedName>
    <definedName name="painter">#REF!</definedName>
    <definedName name="painter1">'[12]Labour &amp; Plant'!$C$32</definedName>
    <definedName name="painting">#REF!</definedName>
    <definedName name="paver">#REF!</definedName>
    <definedName name="PCC">#REF!</definedName>
    <definedName name="pitching">#REF!</definedName>
    <definedName name="platecompactor">#REF!</definedName>
    <definedName name="plumber">#REF!</definedName>
    <definedName name="PM_AirCompressor_210cfm">'[10]Plant &amp;  Machinery'!$G$4</definedName>
    <definedName name="PM_BatchMixHMP_46_60THP">'[10]Plant &amp;  Machinery'!$G$5</definedName>
    <definedName name="PM_BatchTypeHMP_30_40">'[10]Plant &amp;  Machinery'!$G$6</definedName>
    <definedName name="PM_BitumenBoilerOilFired_1000">'[10]Plant &amp;  Machinery'!$G$9</definedName>
    <definedName name="PM_BitumenBoilerOilFired_200">'[10]Plant &amp;  Machinery'!$G$8</definedName>
    <definedName name="PM_BitumenEmulsionPressureDistributor">'[10]Plant &amp;  Machinery'!$G$10</definedName>
    <definedName name="PM_ConcreteMixer">'[10]Plant &amp;  Machinery'!$G$11</definedName>
    <definedName name="PM_Crane">'[10]Plant &amp;  Machinery'!$G$12</definedName>
    <definedName name="PM_Dozer_D50">'[10]Plant &amp;  Machinery'!$G$13</definedName>
    <definedName name="PM_ElectricGeneratorSet_125">'[10]Plant &amp;  Machinery'!$G$15</definedName>
    <definedName name="PM_FrontEndLoader_1cum">'[10]Plant &amp;  Machinery'!$G$17</definedName>
    <definedName name="PM_HydraulicBroom">'[10]Plant &amp;  Machinery'!$G$19</definedName>
    <definedName name="PM_HydraulicExcavator_09cum">'[10]Plant &amp;  Machinery'!$G$20</definedName>
    <definedName name="PM_HydraulicSelfPropelledChipSpreader">'[10]Plant &amp;  Machinery'!$G$21</definedName>
    <definedName name="PM_JointCuttingMachine">'[10]Plant &amp;  Machinery'!$G$23</definedName>
    <definedName name="PM_Mixall_6_10t">'[10]Plant &amp;  Machinery'!$G$24</definedName>
    <definedName name="PM_MotorGrader">'[10]Plant &amp;  Machinery'!$G$25</definedName>
    <definedName name="PM_NeedleVibrator">'[10]Plant &amp;  Machinery'!$G$27</definedName>
    <definedName name="PM_PaverFinisher">'[10]Plant &amp;  Machinery'!$G$28</definedName>
    <definedName name="PM_PlateVibrator">'[10]Plant &amp;  Machinery'!$G$30</definedName>
    <definedName name="PM_ScreedVibrator">'[10]Plant &amp;  Machinery'!$G$31</definedName>
    <definedName name="PM_StoneCrusher_200TPH">'[10]Plant &amp;  Machinery'!$G$33</definedName>
    <definedName name="PM_ThreeWheeled_80_100kN_StaticRoller">'[10]Plant &amp;  Machinery'!$G$34</definedName>
    <definedName name="PM_Tipper_55">'[10]Plant &amp;  Machinery'!$G$45</definedName>
    <definedName name="PM_Tractor_DiscHarrows">'[10]Plant &amp;  Machinery'!$G$46</definedName>
    <definedName name="PM_Tractor_Ripper">'[10]Plant &amp;  Machinery'!$G$47</definedName>
    <definedName name="PM_Tractor_Rotavator">'[10]Plant &amp;  Machinery'!$G$49</definedName>
    <definedName name="PM_Tractor_Trolley">'[10]Plant &amp;  Machinery'!$G$48</definedName>
    <definedName name="PM_Truck">'[10]Plant &amp;  Machinery'!$G$50</definedName>
    <definedName name="PM_VibratoryRoller_80_100kN">'[10]Plant &amp;  Machinery'!$G$51</definedName>
    <definedName name="PM_WaterTanker_6kl">'[10]Plant &amp;  Machinery'!$G$53</definedName>
    <definedName name="PM_WetMixPlant_or_PugMill">'[10]Plant &amp;  Machinery'!$G$54</definedName>
    <definedName name="Premould20">#REF!</definedName>
    <definedName name="premoulded">#REF!</definedName>
    <definedName name="_xlnm.Print_Area" localSheetId="0">'Interior Works'!$A$1:$F$507</definedName>
    <definedName name="_xlnm.Print_Area" localSheetId="3">old!$A$1:$G$270</definedName>
    <definedName name="Print_Area_MI">#REF!</definedName>
    <definedName name="_xlnm.Print_Titles" localSheetId="0">'Interior Works'!$1:$2</definedName>
    <definedName name="_xlnm.Print_Titles" localSheetId="3">old!$3:$3</definedName>
    <definedName name="Ptroller">#REF!</definedName>
    <definedName name="Pugmill">#REF!</definedName>
    <definedName name="pvcpipe100">#REF!</definedName>
    <definedName name="pvcpipe150">#REF!</definedName>
    <definedName name="pvcpipe50">#REF!</definedName>
    <definedName name="Rampura">#REF!</definedName>
    <definedName name="Rodbinder">#REF!</definedName>
    <definedName name="roller">#REF!</definedName>
    <definedName name="roughstone">#REF!</definedName>
    <definedName name="rrcost">#N/A</definedName>
    <definedName name="rt">#REF!</definedName>
    <definedName name="salballies">#REF!</definedName>
    <definedName name="sand">#REF!</definedName>
    <definedName name="sandfilling">#REF!</definedName>
    <definedName name="sarkna">#REF!</definedName>
    <definedName name="scraper">#REF!</definedName>
    <definedName name="senserpaver">#REF!</definedName>
    <definedName name="Shoulder">#REF!</definedName>
    <definedName name="shutteringtimber">#REF!</definedName>
    <definedName name="skilldresser">#REF!</definedName>
    <definedName name="skilledmazdoor">#REF!</definedName>
    <definedName name="skillmazdoor">#REF!</definedName>
    <definedName name="sprayer">#REF!</definedName>
    <definedName name="staticpaver">#REF!</definedName>
    <definedName name="steelbars">#REF!</definedName>
    <definedName name="steelrod">#REF!</definedName>
    <definedName name="steelstrands">#REF!</definedName>
    <definedName name="steelwire">#REF!</definedName>
    <definedName name="steelwires">#REF!</definedName>
    <definedName name="stonebreaker">#REF!</definedName>
    <definedName name="strands">#REF!</definedName>
    <definedName name="structuralsteel">#REF!</definedName>
    <definedName name="Subgrade">#REF!</definedName>
    <definedName name="substructure">#REF!</definedName>
    <definedName name="sumana">#REF!</definedName>
    <definedName name="super">#REF!</definedName>
    <definedName name="tab_4_a">'[8]Table 4'!$A$9:$H$18</definedName>
    <definedName name="tab_4_b">'[8]Table 4'!$A$24:$H$33</definedName>
    <definedName name="tab_4_c">'[8]Table 4'!$A$39:$H$48</definedName>
    <definedName name="tab_5">'[8]Table 5'!$A$7:$I$16</definedName>
    <definedName name="Table_2">'[8]Table 2'!$A$7:$D$25</definedName>
    <definedName name="table_27">'[8]Table 27'!$A$7:$O$15</definedName>
    <definedName name="Table_Md">'[5]Back_Cal_for OMC'!$G$7:$J$7</definedName>
    <definedName name="Table_Wt">'[5]Back_Cal_for OMC'!#REF!</definedName>
    <definedName name="tarnian">#REF!</definedName>
    <definedName name="telephonepoles">#N/A</definedName>
    <definedName name="Tiles">#REF!</definedName>
    <definedName name="timber">'[4]Material '!$G$30</definedName>
    <definedName name="tipp5t">#REF!</definedName>
    <definedName name="tipper">#REF!</definedName>
    <definedName name="tipper5t">#REF!</definedName>
    <definedName name="tractor">#REF!</definedName>
    <definedName name="transitmixer">#REF!</definedName>
    <definedName name="truck5t">#REF!</definedName>
    <definedName name="ty">#REF!</definedName>
    <definedName name="vibrator">#REF!</definedName>
    <definedName name="vibro">#REF!</definedName>
    <definedName name="watertank">#REF!</definedName>
    <definedName name="watertanker">#REF!</definedName>
    <definedName name="wearingcourse">#REF!</definedName>
    <definedName name="weepholes">#REF!</definedName>
    <definedName name="Welder">#REF!</definedName>
    <definedName name="welderhelper">#REF!</definedName>
    <definedName name="WMM">#REF!</definedName>
    <definedName name="wmmplant">#REF!</definedName>
    <definedName name="xxxx">#REF!</definedName>
    <definedName name="Zero">#REF!</definedName>
  </definedNames>
  <calcPr calcId="162913"/>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87" i="35" l="1"/>
  <c r="F262" i="35"/>
  <c r="F375" i="35"/>
  <c r="F428" i="35"/>
  <c r="F425" i="35"/>
  <c r="F421" i="35"/>
  <c r="F418" i="35"/>
  <c r="F417" i="35"/>
  <c r="F416" i="35"/>
  <c r="F412" i="35"/>
  <c r="F411" i="35"/>
  <c r="F407" i="35"/>
  <c r="F403" i="35"/>
  <c r="F402" i="35"/>
  <c r="F401" i="35"/>
  <c r="F400" i="35"/>
  <c r="F399" i="35"/>
  <c r="F398" i="35"/>
  <c r="F397" i="35"/>
  <c r="F396" i="35"/>
  <c r="F395" i="35"/>
  <c r="F391" i="35"/>
  <c r="F388" i="35"/>
  <c r="F385" i="35"/>
  <c r="F383" i="35"/>
  <c r="F382" i="35"/>
  <c r="F381" i="35"/>
  <c r="F380" i="35"/>
  <c r="F430" i="35" s="1"/>
  <c r="F494" i="35" s="1"/>
  <c r="F374" i="35"/>
  <c r="F434" i="35"/>
  <c r="F456" i="35" s="1"/>
  <c r="F435" i="35"/>
  <c r="F436" i="35"/>
  <c r="F437" i="35"/>
  <c r="F438" i="35"/>
  <c r="F439" i="35"/>
  <c r="F440" i="35"/>
  <c r="F441" i="35"/>
  <c r="F442" i="35"/>
  <c r="F445" i="35"/>
  <c r="F446" i="35"/>
  <c r="F447" i="35"/>
  <c r="F448" i="35"/>
  <c r="F449" i="35"/>
  <c r="F450" i="35"/>
  <c r="F451" i="35"/>
  <c r="F452" i="35"/>
  <c r="F453" i="35"/>
  <c r="F454" i="35"/>
  <c r="F455" i="35"/>
  <c r="F230" i="35"/>
  <c r="F227" i="35"/>
  <c r="F225" i="35"/>
  <c r="F223" i="35"/>
  <c r="F222" i="35"/>
  <c r="F221" i="35"/>
  <c r="F218" i="35"/>
  <c r="F231" i="35" s="1"/>
  <c r="F211" i="35"/>
  <c r="F280" i="35"/>
  <c r="F255" i="35" l="1"/>
  <c r="F267" i="35" l="1"/>
  <c r="F145" i="35"/>
  <c r="F144" i="35"/>
  <c r="F54" i="35"/>
  <c r="F469" i="35"/>
  <c r="F467" i="35"/>
  <c r="F486" i="35"/>
  <c r="F485" i="35"/>
  <c r="F484" i="35"/>
  <c r="F483" i="35"/>
  <c r="F482" i="35"/>
  <c r="F481" i="35"/>
  <c r="F480" i="35"/>
  <c r="F479" i="35"/>
  <c r="F478" i="35"/>
  <c r="F477" i="35"/>
  <c r="F476" i="35"/>
  <c r="F475" i="35"/>
  <c r="F474" i="35"/>
  <c r="F473" i="35"/>
  <c r="F466" i="35"/>
  <c r="F465" i="35"/>
  <c r="F463" i="35"/>
  <c r="F462" i="35"/>
  <c r="F460" i="35"/>
  <c r="F459" i="35"/>
  <c r="F488" i="35" l="1"/>
  <c r="F470" i="35"/>
  <c r="F500" i="35"/>
  <c r="F498" i="35"/>
  <c r="F160" i="35" l="1"/>
  <c r="F153" i="35"/>
  <c r="F185" i="35"/>
  <c r="F99" i="35"/>
  <c r="F51" i="35"/>
  <c r="F367" i="35"/>
  <c r="F366" i="35"/>
  <c r="F363" i="35"/>
  <c r="F362" i="35"/>
  <c r="F359" i="35"/>
  <c r="F357" i="35"/>
  <c r="F354" i="35"/>
  <c r="F353" i="35"/>
  <c r="F350" i="35"/>
  <c r="F496" i="35" l="1"/>
  <c r="F278" i="35" l="1"/>
  <c r="F276" i="35"/>
  <c r="F210" i="35" l="1"/>
  <c r="F106" i="35"/>
  <c r="F48" i="35"/>
  <c r="F349" i="35" l="1"/>
  <c r="F348" i="35"/>
  <c r="F344" i="35"/>
  <c r="F343" i="35"/>
  <c r="F339" i="35"/>
  <c r="F336" i="35"/>
  <c r="F334" i="35"/>
  <c r="F331" i="35"/>
  <c r="F319" i="35"/>
  <c r="F323" i="35"/>
  <c r="F322" i="35"/>
  <c r="F328" i="35"/>
  <c r="F325" i="35"/>
  <c r="F316" i="35"/>
  <c r="F311" i="35"/>
  <c r="F310" i="35"/>
  <c r="F309" i="35"/>
  <c r="F308" i="35"/>
  <c r="F307" i="35"/>
  <c r="F306" i="35"/>
  <c r="F305" i="35"/>
  <c r="F301" i="35"/>
  <c r="F300" i="35"/>
  <c r="F295" i="35"/>
  <c r="F294" i="35"/>
  <c r="F291" i="35"/>
  <c r="F290" i="35"/>
  <c r="F289" i="35"/>
  <c r="F288" i="35"/>
  <c r="F287" i="35"/>
  <c r="F286" i="35"/>
  <c r="F285" i="35"/>
  <c r="F122" i="35" l="1"/>
  <c r="F131" i="35"/>
  <c r="F128" i="35"/>
  <c r="F126" i="35"/>
  <c r="F124" i="35"/>
  <c r="F120" i="35"/>
  <c r="F118" i="35"/>
  <c r="F116" i="35"/>
  <c r="F113" i="35"/>
  <c r="F110" i="35"/>
  <c r="F109" i="35"/>
  <c r="F107" i="35"/>
  <c r="F105" i="35"/>
  <c r="F84" i="35"/>
  <c r="F101" i="35" s="1"/>
  <c r="F67" i="35"/>
  <c r="F61" i="35"/>
  <c r="F45" i="35"/>
  <c r="F41" i="35"/>
  <c r="F20" i="35"/>
  <c r="F38" i="35"/>
  <c r="F34" i="35"/>
  <c r="F33" i="35"/>
  <c r="F32" i="35"/>
  <c r="F55" i="35" s="1"/>
  <c r="K16" i="35"/>
  <c r="F16" i="35"/>
  <c r="F6" i="35"/>
  <c r="F237" i="35" s="1"/>
  <c r="F133" i="35" l="1"/>
  <c r="F241" i="35"/>
  <c r="F247" i="35"/>
  <c r="F10" i="35"/>
  <c r="F245" i="35"/>
  <c r="F64" i="35"/>
  <c r="F70" i="35" s="1"/>
  <c r="F13" i="35"/>
  <c r="F22" i="35" l="1"/>
  <c r="F239" i="35"/>
  <c r="F243" i="35"/>
  <c r="F265" i="35" l="1"/>
  <c r="F274" i="35"/>
  <c r="F272" i="35"/>
  <c r="F269" i="35"/>
  <c r="F369" i="35" l="1"/>
  <c r="F492" i="35" s="1"/>
  <c r="F214" i="35"/>
  <c r="F209" i="35"/>
  <c r="F193" i="35"/>
  <c r="F215" i="35" s="1"/>
  <c r="F183" i="35"/>
  <c r="F180" i="35"/>
  <c r="F150" i="35"/>
  <c r="F149" i="35"/>
  <c r="F162" i="35" s="1"/>
  <c r="F188" i="35" l="1"/>
  <c r="F249" i="35"/>
  <c r="F251" i="35"/>
  <c r="F253" i="35" l="1"/>
  <c r="F257" i="35" s="1"/>
  <c r="G307" i="33" l="1"/>
  <c r="G308" i="33"/>
  <c r="G309" i="33"/>
  <c r="G310" i="33"/>
  <c r="G311" i="33"/>
  <c r="G312" i="33"/>
  <c r="G313" i="33"/>
  <c r="G314" i="33"/>
  <c r="G315" i="33"/>
  <c r="G316" i="33"/>
  <c r="G317" i="33"/>
  <c r="G318" i="33"/>
  <c r="G319" i="33"/>
  <c r="G320" i="33"/>
  <c r="G321" i="33"/>
  <c r="G322" i="33"/>
  <c r="G323" i="33"/>
  <c r="G324" i="33"/>
  <c r="G325" i="33"/>
  <c r="G326" i="33"/>
  <c r="G327" i="33"/>
  <c r="G328" i="33"/>
  <c r="G329" i="33"/>
  <c r="G330" i="33"/>
  <c r="G331" i="33"/>
  <c r="G332" i="33"/>
  <c r="G333" i="33"/>
  <c r="G334" i="33"/>
  <c r="G335" i="33"/>
  <c r="G336" i="33"/>
  <c r="G337" i="33"/>
  <c r="G338" i="33"/>
  <c r="G339" i="33"/>
  <c r="G340" i="33"/>
  <c r="G341" i="33"/>
  <c r="G342" i="33"/>
  <c r="G343" i="33"/>
  <c r="G344" i="33"/>
  <c r="G345" i="33"/>
  <c r="G346" i="33"/>
  <c r="G347" i="33"/>
  <c r="G348" i="33"/>
  <c r="G349" i="33"/>
  <c r="G350" i="33"/>
  <c r="G351" i="33"/>
  <c r="G352" i="33"/>
  <c r="G353" i="33"/>
  <c r="G354" i="33"/>
  <c r="G355" i="33"/>
  <c r="G356" i="33"/>
  <c r="G357" i="33"/>
  <c r="G358" i="33"/>
  <c r="G359" i="33"/>
  <c r="G360" i="33"/>
  <c r="G361" i="33"/>
  <c r="G362" i="33"/>
  <c r="G363" i="33"/>
  <c r="G364" i="33"/>
  <c r="G365" i="33"/>
  <c r="G306" i="33"/>
  <c r="D463" i="30"/>
  <c r="G463" i="30" s="1"/>
  <c r="H463" i="30" s="1"/>
  <c r="D462" i="30"/>
  <c r="C462" i="30"/>
  <c r="D461" i="30"/>
  <c r="G461" i="30" s="1"/>
  <c r="H461" i="30" s="1"/>
  <c r="D460" i="30"/>
  <c r="G460" i="30" s="1"/>
  <c r="H460" i="30" s="1"/>
  <c r="D459" i="30"/>
  <c r="G459" i="30" s="1"/>
  <c r="H459" i="30" s="1"/>
  <c r="D458" i="30"/>
  <c r="G458" i="30" s="1"/>
  <c r="H458" i="30" s="1"/>
  <c r="D457" i="30"/>
  <c r="G457" i="30" s="1"/>
  <c r="H457" i="30" s="1"/>
  <c r="D455" i="30"/>
  <c r="G455" i="30" s="1"/>
  <c r="H455" i="30" s="1"/>
  <c r="D454" i="30"/>
  <c r="C454" i="30"/>
  <c r="D453" i="30"/>
  <c r="G453" i="30" s="1"/>
  <c r="H453" i="30" s="1"/>
  <c r="D452" i="30"/>
  <c r="C452" i="30"/>
  <c r="D451" i="30"/>
  <c r="G451" i="30" s="1"/>
  <c r="H451" i="30" s="1"/>
  <c r="D450" i="30"/>
  <c r="G450" i="30" s="1"/>
  <c r="H450" i="30" s="1"/>
  <c r="D448" i="30"/>
  <c r="G448" i="30" s="1"/>
  <c r="H448" i="30" s="1"/>
  <c r="D447" i="30"/>
  <c r="C447" i="30"/>
  <c r="D446" i="30"/>
  <c r="C446" i="30"/>
  <c r="D445" i="30"/>
  <c r="G445" i="30" s="1"/>
  <c r="H445" i="30" s="1"/>
  <c r="D444" i="30"/>
  <c r="G444" i="30" s="1"/>
  <c r="H444" i="30" s="1"/>
  <c r="D443" i="30"/>
  <c r="G443" i="30" s="1"/>
  <c r="H443" i="30" s="1"/>
  <c r="D441" i="30"/>
  <c r="G441" i="30" s="1"/>
  <c r="H441" i="30" s="1"/>
  <c r="D440" i="30"/>
  <c r="C440" i="30"/>
  <c r="D439" i="30"/>
  <c r="C439" i="30"/>
  <c r="D438" i="30"/>
  <c r="G438" i="30" s="1"/>
  <c r="H438" i="30" s="1"/>
  <c r="D437" i="30"/>
  <c r="G437" i="30" s="1"/>
  <c r="H437" i="30" s="1"/>
  <c r="D436" i="30"/>
  <c r="G436" i="30" s="1"/>
  <c r="H436" i="30" s="1"/>
  <c r="D434" i="30"/>
  <c r="G434" i="30" s="1"/>
  <c r="H434" i="30" s="1"/>
  <c r="D433" i="30"/>
  <c r="C433" i="30"/>
  <c r="D432" i="30"/>
  <c r="C432" i="30"/>
  <c r="D431" i="30"/>
  <c r="G431" i="30" s="1"/>
  <c r="H431" i="30" s="1"/>
  <c r="D430" i="30"/>
  <c r="G430" i="30" s="1"/>
  <c r="H430" i="30" s="1"/>
  <c r="D429" i="30"/>
  <c r="G429" i="30" s="1"/>
  <c r="H429" i="30" s="1"/>
  <c r="G423" i="30"/>
  <c r="F422" i="30"/>
  <c r="G422" i="30" s="1"/>
  <c r="C420" i="30"/>
  <c r="G420" i="30" s="1"/>
  <c r="F419" i="30"/>
  <c r="G419" i="30" s="1"/>
  <c r="C417" i="30"/>
  <c r="G417" i="30" s="1"/>
  <c r="F416" i="30"/>
  <c r="G416" i="30" s="1"/>
  <c r="C414" i="30"/>
  <c r="G414" i="30" s="1"/>
  <c r="F413" i="30"/>
  <c r="G413" i="30" s="1"/>
  <c r="G411" i="30"/>
  <c r="F410" i="30"/>
  <c r="D410" i="30"/>
  <c r="G408" i="30"/>
  <c r="G407" i="30"/>
  <c r="F406" i="30"/>
  <c r="D406" i="30"/>
  <c r="C403" i="30"/>
  <c r="G403" i="30" s="1"/>
  <c r="F402" i="30"/>
  <c r="G402" i="30" s="1"/>
  <c r="C400" i="30"/>
  <c r="G400" i="30" s="1"/>
  <c r="F399" i="30"/>
  <c r="G399" i="30" s="1"/>
  <c r="C397" i="30"/>
  <c r="G397" i="30" s="1"/>
  <c r="F396" i="30"/>
  <c r="G396" i="30" s="1"/>
  <c r="G394" i="30"/>
  <c r="C393" i="30"/>
  <c r="G393" i="30" s="1"/>
  <c r="F392" i="30"/>
  <c r="D392" i="30"/>
  <c r="C390" i="30"/>
  <c r="G390" i="30" s="1"/>
  <c r="F389" i="30"/>
  <c r="G389" i="30" s="1"/>
  <c r="F388" i="30"/>
  <c r="G388" i="30" s="1"/>
  <c r="G386" i="30"/>
  <c r="F385" i="30"/>
  <c r="D385" i="30"/>
  <c r="G383" i="30"/>
  <c r="G382" i="30"/>
  <c r="F381" i="30"/>
  <c r="D381" i="30"/>
  <c r="C378" i="30"/>
  <c r="G378" i="30" s="1"/>
  <c r="F377" i="30"/>
  <c r="G377" i="30" s="1"/>
  <c r="C375" i="30"/>
  <c r="G375" i="30" s="1"/>
  <c r="F374" i="30"/>
  <c r="G374" i="30" s="1"/>
  <c r="G372" i="30"/>
  <c r="C372" i="30"/>
  <c r="F371" i="30"/>
  <c r="G371" i="30" s="1"/>
  <c r="C369" i="30"/>
  <c r="G369" i="30" s="1"/>
  <c r="F368" i="30"/>
  <c r="G368" i="30" s="1"/>
  <c r="F367" i="30"/>
  <c r="G367" i="30" s="1"/>
  <c r="C365" i="30"/>
  <c r="G365" i="30" s="1"/>
  <c r="F364" i="30"/>
  <c r="G364" i="30" s="1"/>
  <c r="G362" i="30"/>
  <c r="F361" i="30"/>
  <c r="D361" i="30"/>
  <c r="G359" i="30"/>
  <c r="G358" i="30"/>
  <c r="F357" i="30"/>
  <c r="D357" i="30"/>
  <c r="G354" i="30"/>
  <c r="G353" i="30"/>
  <c r="F352" i="30"/>
  <c r="G352" i="30" s="1"/>
  <c r="G350" i="30"/>
  <c r="G349" i="30"/>
  <c r="F348" i="30"/>
  <c r="G348" i="30" s="1"/>
  <c r="C346" i="30"/>
  <c r="G346" i="30" s="1"/>
  <c r="C345" i="30"/>
  <c r="G345" i="30" s="1"/>
  <c r="F344" i="30"/>
  <c r="G344" i="30" s="1"/>
  <c r="C342" i="30"/>
  <c r="G342" i="30" s="1"/>
  <c r="F341" i="30"/>
  <c r="G341" i="30" s="1"/>
  <c r="F340" i="30"/>
  <c r="G340" i="30" s="1"/>
  <c r="C338" i="30"/>
  <c r="G338" i="30" s="1"/>
  <c r="F337" i="30"/>
  <c r="G337" i="30" s="1"/>
  <c r="F335" i="30"/>
  <c r="C335" i="30"/>
  <c r="C334" i="30"/>
  <c r="G334" i="30" s="1"/>
  <c r="F333" i="30"/>
  <c r="D333" i="30"/>
  <c r="C331" i="30"/>
  <c r="G331" i="30" s="1"/>
  <c r="F330" i="30"/>
  <c r="D330" i="30"/>
  <c r="G327" i="30"/>
  <c r="F326" i="30"/>
  <c r="G326" i="30" s="1"/>
  <c r="G324" i="30"/>
  <c r="F323" i="30"/>
  <c r="G323" i="30" s="1"/>
  <c r="C321" i="30"/>
  <c r="G321" i="30" s="1"/>
  <c r="F320" i="30"/>
  <c r="G320" i="30" s="1"/>
  <c r="C318" i="30"/>
  <c r="G318" i="30" s="1"/>
  <c r="F317" i="30"/>
  <c r="G317" i="30" s="1"/>
  <c r="F316" i="30"/>
  <c r="G316" i="30" s="1"/>
  <c r="C314" i="30"/>
  <c r="G314" i="30" s="1"/>
  <c r="F313" i="30"/>
  <c r="D313" i="30"/>
  <c r="C311" i="30"/>
  <c r="G311" i="30" s="1"/>
  <c r="G310" i="30"/>
  <c r="F309" i="30"/>
  <c r="D309" i="30"/>
  <c r="G307" i="30"/>
  <c r="F306" i="30"/>
  <c r="G306" i="30" s="1"/>
  <c r="H307" i="30" s="1"/>
  <c r="G299" i="30"/>
  <c r="H299" i="30" s="1"/>
  <c r="D297" i="30"/>
  <c r="G297" i="30" s="1"/>
  <c r="H297" i="30" s="1"/>
  <c r="D295" i="30"/>
  <c r="C295" i="30"/>
  <c r="D293" i="30"/>
  <c r="G293" i="30" s="1"/>
  <c r="H293" i="30" s="1"/>
  <c r="D291" i="30"/>
  <c r="G291" i="30" s="1"/>
  <c r="H291" i="30" s="1"/>
  <c r="D289" i="30"/>
  <c r="G289" i="30" s="1"/>
  <c r="H289" i="30" s="1"/>
  <c r="D288" i="30"/>
  <c r="G288" i="30" s="1"/>
  <c r="H288" i="30" s="1"/>
  <c r="D286" i="30"/>
  <c r="G286" i="30" s="1"/>
  <c r="H286" i="30" s="1"/>
  <c r="G283" i="30"/>
  <c r="H283" i="30" s="1"/>
  <c r="D281" i="30"/>
  <c r="G281" i="30" s="1"/>
  <c r="H281" i="30" s="1"/>
  <c r="D279" i="30"/>
  <c r="C279" i="30"/>
  <c r="D277" i="30"/>
  <c r="G277" i="30" s="1"/>
  <c r="H277" i="30" s="1"/>
  <c r="D275" i="30"/>
  <c r="C275" i="30"/>
  <c r="D273" i="30"/>
  <c r="G273" i="30" s="1"/>
  <c r="H273" i="30" s="1"/>
  <c r="D271" i="30"/>
  <c r="G271" i="30" s="1"/>
  <c r="H271" i="30" s="1"/>
  <c r="G268" i="30"/>
  <c r="H268" i="30" s="1"/>
  <c r="D266" i="30"/>
  <c r="G266" i="30" s="1"/>
  <c r="H266" i="30" s="1"/>
  <c r="D264" i="30"/>
  <c r="C264" i="30"/>
  <c r="D262" i="30"/>
  <c r="C262" i="30"/>
  <c r="D260" i="30"/>
  <c r="G260" i="30" s="1"/>
  <c r="H260" i="30" s="1"/>
  <c r="D258" i="30"/>
  <c r="G258" i="30" s="1"/>
  <c r="H258" i="30" s="1"/>
  <c r="D256" i="30"/>
  <c r="G256" i="30" s="1"/>
  <c r="H256" i="30" s="1"/>
  <c r="G253" i="30"/>
  <c r="H253" i="30" s="1"/>
  <c r="D251" i="30"/>
  <c r="G251" i="30" s="1"/>
  <c r="H251" i="30" s="1"/>
  <c r="D249" i="30"/>
  <c r="C249" i="30"/>
  <c r="D247" i="30"/>
  <c r="C247" i="30"/>
  <c r="D245" i="30"/>
  <c r="G245" i="30" s="1"/>
  <c r="H245" i="30" s="1"/>
  <c r="D243" i="30"/>
  <c r="G243" i="30" s="1"/>
  <c r="H243" i="30" s="1"/>
  <c r="D241" i="30"/>
  <c r="G241" i="30" s="1"/>
  <c r="H241" i="30" s="1"/>
  <c r="G238" i="30"/>
  <c r="H238" i="30" s="1"/>
  <c r="D236" i="30"/>
  <c r="G236" i="30" s="1"/>
  <c r="H236" i="30" s="1"/>
  <c r="D234" i="30"/>
  <c r="C234" i="30"/>
  <c r="D232" i="30"/>
  <c r="C232" i="30"/>
  <c r="D230" i="30"/>
  <c r="G230" i="30" s="1"/>
  <c r="H230" i="30" s="1"/>
  <c r="D228" i="30"/>
  <c r="G228" i="30" s="1"/>
  <c r="H228" i="30" s="1"/>
  <c r="D226" i="30"/>
  <c r="G226" i="30" s="1"/>
  <c r="H226" i="30" s="1"/>
  <c r="G219" i="30"/>
  <c r="H219" i="30" s="1"/>
  <c r="C217" i="30"/>
  <c r="G217" i="30" s="1"/>
  <c r="H217" i="30" s="1"/>
  <c r="G215" i="30"/>
  <c r="H215" i="30" s="1"/>
  <c r="G213" i="30"/>
  <c r="H213" i="30" s="1"/>
  <c r="G211" i="30"/>
  <c r="H211" i="30" s="1"/>
  <c r="G210" i="30"/>
  <c r="H210" i="30" s="1"/>
  <c r="G208" i="30"/>
  <c r="H208" i="30" s="1"/>
  <c r="G205" i="30"/>
  <c r="H205" i="30" s="1"/>
  <c r="C203" i="30"/>
  <c r="G203" i="30" s="1"/>
  <c r="H203" i="30" s="1"/>
  <c r="G201" i="30"/>
  <c r="H201" i="30" s="1"/>
  <c r="C199" i="30"/>
  <c r="G199" i="30" s="1"/>
  <c r="H199" i="30" s="1"/>
  <c r="G197" i="30"/>
  <c r="H197" i="30" s="1"/>
  <c r="G195" i="30"/>
  <c r="H195" i="30" s="1"/>
  <c r="G192" i="30"/>
  <c r="H192" i="30" s="1"/>
  <c r="C190" i="30"/>
  <c r="G190" i="30" s="1"/>
  <c r="H190" i="30" s="1"/>
  <c r="C188" i="30"/>
  <c r="G188" i="30" s="1"/>
  <c r="H188" i="30" s="1"/>
  <c r="G186" i="30"/>
  <c r="H186" i="30" s="1"/>
  <c r="G184" i="30"/>
  <c r="H184" i="30" s="1"/>
  <c r="G182" i="30"/>
  <c r="H182" i="30" s="1"/>
  <c r="G179" i="30"/>
  <c r="H179" i="30" s="1"/>
  <c r="C177" i="30"/>
  <c r="G177" i="30" s="1"/>
  <c r="H177" i="30" s="1"/>
  <c r="C175" i="30"/>
  <c r="G175" i="30" s="1"/>
  <c r="H175" i="30" s="1"/>
  <c r="G173" i="30"/>
  <c r="H173" i="30" s="1"/>
  <c r="G171" i="30"/>
  <c r="H171" i="30" s="1"/>
  <c r="G169" i="30"/>
  <c r="H169" i="30" s="1"/>
  <c r="G166" i="30"/>
  <c r="H166" i="30" s="1"/>
  <c r="C164" i="30"/>
  <c r="G164" i="30" s="1"/>
  <c r="H164" i="30" s="1"/>
  <c r="C162" i="30"/>
  <c r="G162" i="30" s="1"/>
  <c r="H162" i="30" s="1"/>
  <c r="G160" i="30"/>
  <c r="H160" i="30" s="1"/>
  <c r="G158" i="30"/>
  <c r="H158" i="30" s="1"/>
  <c r="G156" i="30"/>
  <c r="H156" i="30" s="1"/>
  <c r="G149" i="30"/>
  <c r="H149" i="30" s="1"/>
  <c r="C147" i="30"/>
  <c r="G147" i="30" s="1"/>
  <c r="H147" i="30" s="1"/>
  <c r="G145" i="30"/>
  <c r="H145" i="30" s="1"/>
  <c r="G143" i="30"/>
  <c r="H143" i="30" s="1"/>
  <c r="G141" i="30"/>
  <c r="H141" i="30" s="1"/>
  <c r="G139" i="30"/>
  <c r="H139" i="30" s="1"/>
  <c r="G137" i="30"/>
  <c r="H137" i="30" s="1"/>
  <c r="G134" i="30"/>
  <c r="H134" i="30" s="1"/>
  <c r="C132" i="30"/>
  <c r="G132" i="30" s="1"/>
  <c r="H132" i="30" s="1"/>
  <c r="G130" i="30"/>
  <c r="H130" i="30" s="1"/>
  <c r="G128" i="30"/>
  <c r="H128" i="30" s="1"/>
  <c r="G126" i="30"/>
  <c r="H126" i="30" s="1"/>
  <c r="G124" i="30"/>
  <c r="H124" i="30" s="1"/>
  <c r="G122" i="30"/>
  <c r="H122" i="30" s="1"/>
  <c r="G119" i="30"/>
  <c r="H119" i="30" s="1"/>
  <c r="C117" i="30"/>
  <c r="G117" i="30" s="1"/>
  <c r="H117" i="30" s="1"/>
  <c r="G115" i="30"/>
  <c r="H115" i="30" s="1"/>
  <c r="C113" i="30"/>
  <c r="G113" i="30" s="1"/>
  <c r="H113" i="30" s="1"/>
  <c r="G111" i="30"/>
  <c r="H111" i="30" s="1"/>
  <c r="G109" i="30"/>
  <c r="H109" i="30" s="1"/>
  <c r="G107" i="30"/>
  <c r="H107" i="30" s="1"/>
  <c r="G104" i="30"/>
  <c r="H104" i="30" s="1"/>
  <c r="C102" i="30"/>
  <c r="G102" i="30" s="1"/>
  <c r="H102" i="30" s="1"/>
  <c r="G100" i="30"/>
  <c r="H100" i="30" s="1"/>
  <c r="G98" i="30"/>
  <c r="H98" i="30" s="1"/>
  <c r="G96" i="30"/>
  <c r="H96" i="30" s="1"/>
  <c r="G94" i="30"/>
  <c r="H94" i="30" s="1"/>
  <c r="G91" i="30"/>
  <c r="H91" i="30" s="1"/>
  <c r="C89" i="30"/>
  <c r="G89" i="30" s="1"/>
  <c r="H89" i="30" s="1"/>
  <c r="C87" i="30"/>
  <c r="G87" i="30" s="1"/>
  <c r="H87" i="30" s="1"/>
  <c r="G85" i="30"/>
  <c r="H85" i="30" s="1"/>
  <c r="G83" i="30"/>
  <c r="H83" i="30" s="1"/>
  <c r="G81" i="30"/>
  <c r="H81" i="30" s="1"/>
  <c r="G74" i="30"/>
  <c r="H74" i="30" s="1"/>
  <c r="D72" i="30"/>
  <c r="G72" i="30" s="1"/>
  <c r="H72" i="30" s="1"/>
  <c r="D70" i="30"/>
  <c r="G70" i="30" s="1"/>
  <c r="H70" i="30" s="1"/>
  <c r="D68" i="30"/>
  <c r="G68" i="30" s="1"/>
  <c r="H68" i="30" s="1"/>
  <c r="D66" i="30"/>
  <c r="G66" i="30" s="1"/>
  <c r="H66" i="30" s="1"/>
  <c r="D64" i="30"/>
  <c r="G64" i="30" s="1"/>
  <c r="H64" i="30" s="1"/>
  <c r="D62" i="30"/>
  <c r="G62" i="30" s="1"/>
  <c r="H62" i="30" s="1"/>
  <c r="G59" i="30"/>
  <c r="H59" i="30" s="1"/>
  <c r="D57" i="30"/>
  <c r="G57" i="30" s="1"/>
  <c r="H57" i="30" s="1"/>
  <c r="D55" i="30"/>
  <c r="G55" i="30" s="1"/>
  <c r="H55" i="30" s="1"/>
  <c r="D53" i="30"/>
  <c r="G53" i="30" s="1"/>
  <c r="H53" i="30" s="1"/>
  <c r="D51" i="30"/>
  <c r="G51" i="30" s="1"/>
  <c r="H51" i="30" s="1"/>
  <c r="D49" i="30"/>
  <c r="G49" i="30" s="1"/>
  <c r="H49" i="30" s="1"/>
  <c r="D47" i="30"/>
  <c r="G47" i="30" s="1"/>
  <c r="H47" i="30" s="1"/>
  <c r="D44" i="30"/>
  <c r="G44" i="30" s="1"/>
  <c r="H44" i="30" s="1"/>
  <c r="D42" i="30"/>
  <c r="G42" i="30" s="1"/>
  <c r="H42" i="30" s="1"/>
  <c r="D40" i="30"/>
  <c r="G40" i="30" s="1"/>
  <c r="H40" i="30" s="1"/>
  <c r="D38" i="30"/>
  <c r="G38" i="30" s="1"/>
  <c r="H38" i="30" s="1"/>
  <c r="D36" i="30"/>
  <c r="G36" i="30" s="1"/>
  <c r="H36" i="30" s="1"/>
  <c r="D34" i="30"/>
  <c r="G34" i="30" s="1"/>
  <c r="H34" i="30" s="1"/>
  <c r="D32" i="30"/>
  <c r="G32" i="30" s="1"/>
  <c r="H32" i="30" s="1"/>
  <c r="G29" i="30"/>
  <c r="H29" i="30" s="1"/>
  <c r="D27" i="30"/>
  <c r="G27" i="30" s="1"/>
  <c r="H27" i="30" s="1"/>
  <c r="D25" i="30"/>
  <c r="G25" i="30" s="1"/>
  <c r="H25" i="30" s="1"/>
  <c r="D23" i="30"/>
  <c r="G23" i="30" s="1"/>
  <c r="H23" i="30" s="1"/>
  <c r="D21" i="30"/>
  <c r="G21" i="30" s="1"/>
  <c r="H21" i="30" s="1"/>
  <c r="D19" i="30"/>
  <c r="G19" i="30" s="1"/>
  <c r="H19" i="30" s="1"/>
  <c r="G16" i="30"/>
  <c r="H16" i="30" s="1"/>
  <c r="D14" i="30"/>
  <c r="G14" i="30" s="1"/>
  <c r="H14" i="30" s="1"/>
  <c r="D12" i="30"/>
  <c r="G12" i="30" s="1"/>
  <c r="H12" i="30" s="1"/>
  <c r="D10" i="30"/>
  <c r="G10" i="30" s="1"/>
  <c r="H10" i="30" s="1"/>
  <c r="D8" i="30"/>
  <c r="G8" i="30" s="1"/>
  <c r="H8" i="30" s="1"/>
  <c r="D6" i="30"/>
  <c r="G6" i="30" s="1"/>
  <c r="H6" i="30" s="1"/>
  <c r="G304" i="33"/>
  <c r="G303" i="33"/>
  <c r="G301" i="33"/>
  <c r="G300" i="33"/>
  <c r="G299" i="33"/>
  <c r="E298" i="33"/>
  <c r="G298" i="33" s="1"/>
  <c r="G297" i="33"/>
  <c r="G296" i="33"/>
  <c r="G295" i="33"/>
  <c r="E294" i="33"/>
  <c r="G294" i="33" s="1"/>
  <c r="G293" i="33"/>
  <c r="G292" i="33"/>
  <c r="G291" i="33"/>
  <c r="G290" i="33"/>
  <c r="G289" i="33"/>
  <c r="G288" i="33"/>
  <c r="G287" i="33"/>
  <c r="G286" i="33"/>
  <c r="G285" i="33"/>
  <c r="G284" i="33"/>
  <c r="G283" i="33"/>
  <c r="G282" i="33"/>
  <c r="G281" i="33"/>
  <c r="G280" i="33"/>
  <c r="G279" i="33"/>
  <c r="G278" i="33"/>
  <c r="G277" i="33"/>
  <c r="G276" i="33"/>
  <c r="G275" i="33"/>
  <c r="G274" i="33"/>
  <c r="G273" i="33"/>
  <c r="G272" i="33"/>
  <c r="G271" i="33"/>
  <c r="G270" i="33"/>
  <c r="G269" i="33"/>
  <c r="G268" i="33"/>
  <c r="G267" i="33"/>
  <c r="G266" i="33"/>
  <c r="G265" i="33"/>
  <c r="G264" i="33"/>
  <c r="G263" i="33"/>
  <c r="G262" i="33"/>
  <c r="G261" i="33"/>
  <c r="G260" i="33"/>
  <c r="G259" i="33"/>
  <c r="G258" i="33"/>
  <c r="G257" i="33"/>
  <c r="G256" i="33"/>
  <c r="G255" i="33"/>
  <c r="G254" i="33"/>
  <c r="G253" i="33"/>
  <c r="G252" i="33"/>
  <c r="G251" i="33"/>
  <c r="G250" i="33"/>
  <c r="G249" i="33"/>
  <c r="G248" i="33"/>
  <c r="G247" i="33"/>
  <c r="G246" i="33"/>
  <c r="G245" i="33"/>
  <c r="G244" i="33"/>
  <c r="G243" i="33"/>
  <c r="G242" i="33"/>
  <c r="G241" i="33"/>
  <c r="G240" i="33"/>
  <c r="G239" i="33"/>
  <c r="G238" i="33"/>
  <c r="G237" i="33"/>
  <c r="E236" i="33"/>
  <c r="G236" i="33" s="1"/>
  <c r="G235" i="33"/>
  <c r="G234" i="33"/>
  <c r="G233" i="33"/>
  <c r="G232" i="33"/>
  <c r="G231" i="33"/>
  <c r="G230" i="33"/>
  <c r="G229" i="33"/>
  <c r="G228" i="33"/>
  <c r="G227" i="33"/>
  <c r="G226" i="33"/>
  <c r="G225" i="33"/>
  <c r="G224" i="33"/>
  <c r="G223" i="33"/>
  <c r="G222" i="33"/>
  <c r="G216" i="33"/>
  <c r="G215" i="33"/>
  <c r="G214" i="33"/>
  <c r="G213" i="33"/>
  <c r="E212" i="33"/>
  <c r="G212" i="33" s="1"/>
  <c r="G211" i="33"/>
  <c r="G210" i="33"/>
  <c r="G209" i="33"/>
  <c r="E208" i="33"/>
  <c r="G208" i="33" s="1"/>
  <c r="G207" i="33"/>
  <c r="G206" i="33"/>
  <c r="E205" i="33"/>
  <c r="G205" i="33" s="1"/>
  <c r="G204" i="33"/>
  <c r="G203" i="33"/>
  <c r="E202" i="33"/>
  <c r="G202" i="33" s="1"/>
  <c r="G201" i="33"/>
  <c r="G200" i="33"/>
  <c r="E199" i="33"/>
  <c r="G199" i="33" s="1"/>
  <c r="G198" i="33"/>
  <c r="G197" i="33"/>
  <c r="E196" i="33"/>
  <c r="G196" i="33" s="1"/>
  <c r="G195" i="33"/>
  <c r="G194" i="33"/>
  <c r="E193" i="33"/>
  <c r="G193" i="33" s="1"/>
  <c r="G192" i="33"/>
  <c r="G191" i="33"/>
  <c r="G190" i="33"/>
  <c r="E189" i="33"/>
  <c r="G189" i="33" s="1"/>
  <c r="G188" i="33"/>
  <c r="G187" i="33"/>
  <c r="E186" i="33"/>
  <c r="G186" i="33" s="1"/>
  <c r="G185" i="33"/>
  <c r="G184" i="33"/>
  <c r="G183" i="33"/>
  <c r="G182" i="33"/>
  <c r="G181" i="33"/>
  <c r="E180" i="33"/>
  <c r="G180" i="33" s="1"/>
  <c r="G179" i="33"/>
  <c r="G178" i="33"/>
  <c r="E177" i="33"/>
  <c r="G177" i="33" s="1"/>
  <c r="G176" i="33"/>
  <c r="G175" i="33"/>
  <c r="G174" i="33"/>
  <c r="G173" i="33"/>
  <c r="E172" i="33"/>
  <c r="G172" i="33" s="1"/>
  <c r="G171" i="33"/>
  <c r="G170" i="33"/>
  <c r="E169" i="33"/>
  <c r="G169" i="33" s="1"/>
  <c r="G168" i="33"/>
  <c r="G167" i="33"/>
  <c r="E166" i="33"/>
  <c r="G166" i="33" s="1"/>
  <c r="G165" i="33"/>
  <c r="G164" i="33"/>
  <c r="E163" i="33"/>
  <c r="G163" i="33" s="1"/>
  <c r="G162" i="33"/>
  <c r="G161" i="33"/>
  <c r="G160" i="33"/>
  <c r="E159" i="33"/>
  <c r="G159" i="33" s="1"/>
  <c r="G158" i="33"/>
  <c r="G157" i="33"/>
  <c r="G156" i="33"/>
  <c r="E155" i="33"/>
  <c r="G155" i="33" s="1"/>
  <c r="G154" i="33"/>
  <c r="G153" i="33"/>
  <c r="G152" i="33"/>
  <c r="E151" i="33"/>
  <c r="G151" i="33" s="1"/>
  <c r="E149" i="33"/>
  <c r="G149" i="33" s="1"/>
  <c r="G148" i="33"/>
  <c r="G147" i="33"/>
  <c r="E146" i="33"/>
  <c r="G146" i="33" s="1"/>
  <c r="E145" i="33"/>
  <c r="G145" i="33" s="1"/>
  <c r="G144" i="33"/>
  <c r="G143" i="33"/>
  <c r="E142" i="33"/>
  <c r="G142" i="33" s="1"/>
  <c r="G141" i="33"/>
  <c r="G140" i="33"/>
  <c r="G139" i="33"/>
  <c r="E138" i="33"/>
  <c r="G138" i="33" s="1"/>
  <c r="G137" i="33"/>
  <c r="E136" i="33"/>
  <c r="G136" i="33" s="1"/>
  <c r="C135" i="33"/>
  <c r="G129" i="33"/>
  <c r="G128" i="33"/>
  <c r="G127" i="33"/>
  <c r="G126" i="33"/>
  <c r="G125" i="33"/>
  <c r="G124" i="33"/>
  <c r="G123" i="33"/>
  <c r="G122" i="33"/>
  <c r="G121" i="33"/>
  <c r="G120" i="33"/>
  <c r="G119" i="33"/>
  <c r="G118" i="33"/>
  <c r="G117" i="33"/>
  <c r="G116" i="33"/>
  <c r="G115" i="33"/>
  <c r="G114" i="33"/>
  <c r="G113" i="33"/>
  <c r="G112" i="33"/>
  <c r="G111" i="33"/>
  <c r="G110" i="33"/>
  <c r="G109" i="33"/>
  <c r="G108" i="33"/>
  <c r="G107" i="33"/>
  <c r="G106" i="33"/>
  <c r="G105" i="33"/>
  <c r="G104" i="33"/>
  <c r="G103" i="33"/>
  <c r="G102" i="33"/>
  <c r="G101" i="33"/>
  <c r="G100" i="33"/>
  <c r="G99" i="33"/>
  <c r="G98" i="33"/>
  <c r="G97" i="33"/>
  <c r="G96" i="33"/>
  <c r="G95" i="33"/>
  <c r="G94" i="33"/>
  <c r="G93" i="33"/>
  <c r="G92" i="33"/>
  <c r="G91" i="33"/>
  <c r="G90" i="33"/>
  <c r="G89" i="33"/>
  <c r="G88" i="33"/>
  <c r="G87" i="33"/>
  <c r="G86" i="33"/>
  <c r="G85" i="33"/>
  <c r="G84" i="33"/>
  <c r="G83" i="33"/>
  <c r="G82" i="33"/>
  <c r="G81" i="33"/>
  <c r="G80" i="33"/>
  <c r="G79" i="33"/>
  <c r="G78" i="33"/>
  <c r="G77" i="33"/>
  <c r="G76" i="33"/>
  <c r="G75" i="33"/>
  <c r="G74" i="33"/>
  <c r="G73" i="33"/>
  <c r="G72" i="33"/>
  <c r="G71" i="33"/>
  <c r="G70" i="33"/>
  <c r="G69" i="33"/>
  <c r="G68" i="33"/>
  <c r="G67" i="33"/>
  <c r="G66" i="33"/>
  <c r="G65" i="33"/>
  <c r="G64" i="33"/>
  <c r="G63" i="33"/>
  <c r="G62" i="33"/>
  <c r="G61" i="33"/>
  <c r="G60" i="33"/>
  <c r="G59" i="33"/>
  <c r="G58" i="33"/>
  <c r="G57" i="33"/>
  <c r="G56" i="33"/>
  <c r="G55" i="33"/>
  <c r="G54" i="33"/>
  <c r="G53" i="33"/>
  <c r="G52" i="33"/>
  <c r="G51" i="33"/>
  <c r="G50" i="33"/>
  <c r="C49" i="33"/>
  <c r="G49" i="33" s="1"/>
  <c r="G48" i="33"/>
  <c r="G47" i="33"/>
  <c r="G46" i="33"/>
  <c r="G43" i="33"/>
  <c r="G42" i="33"/>
  <c r="G41" i="33"/>
  <c r="G40" i="33"/>
  <c r="G39" i="33"/>
  <c r="G38" i="33"/>
  <c r="G37" i="33"/>
  <c r="G36" i="33"/>
  <c r="G35" i="33"/>
  <c r="G34" i="33"/>
  <c r="G33" i="33"/>
  <c r="G32" i="33"/>
  <c r="G31" i="33"/>
  <c r="G30" i="33"/>
  <c r="G29" i="33"/>
  <c r="G28" i="33"/>
  <c r="G27" i="33"/>
  <c r="G26" i="33"/>
  <c r="G25" i="33"/>
  <c r="G24" i="33"/>
  <c r="G23" i="33"/>
  <c r="G22" i="33"/>
  <c r="G21" i="33"/>
  <c r="G20" i="33"/>
  <c r="G19" i="33"/>
  <c r="G18" i="33"/>
  <c r="G17" i="33"/>
  <c r="G16" i="33"/>
  <c r="G15" i="33"/>
  <c r="G14" i="33"/>
  <c r="G13" i="33"/>
  <c r="G12" i="33"/>
  <c r="G11" i="33"/>
  <c r="F490" i="35" l="1"/>
  <c r="F502" i="35" s="1"/>
  <c r="F506" i="35" s="1"/>
  <c r="G439" i="30"/>
  <c r="H439" i="30" s="1"/>
  <c r="G381" i="30"/>
  <c r="H383" i="30" s="1"/>
  <c r="G433" i="30"/>
  <c r="H433" i="30" s="1"/>
  <c r="G313" i="30"/>
  <c r="H314" i="30" s="1"/>
  <c r="H365" i="30"/>
  <c r="H397" i="30"/>
  <c r="G247" i="30"/>
  <c r="H247" i="30" s="1"/>
  <c r="G333" i="30"/>
  <c r="H338" i="30"/>
  <c r="H372" i="30"/>
  <c r="G446" i="30"/>
  <c r="H446" i="30" s="1"/>
  <c r="H346" i="30"/>
  <c r="H423" i="30"/>
  <c r="G447" i="30"/>
  <c r="H447" i="30" s="1"/>
  <c r="H400" i="30"/>
  <c r="H354" i="30"/>
  <c r="H420" i="30"/>
  <c r="G432" i="30"/>
  <c r="H432" i="30" s="1"/>
  <c r="G367" i="33"/>
  <c r="H367" i="33" s="1"/>
  <c r="G406" i="30"/>
  <c r="H408" i="30" s="1"/>
  <c r="H417" i="30"/>
  <c r="H342" i="30"/>
  <c r="H369" i="30"/>
  <c r="H414" i="30"/>
  <c r="G45" i="33"/>
  <c r="G249" i="30"/>
  <c r="H249" i="30" s="1"/>
  <c r="G275" i="30"/>
  <c r="H275" i="30" s="1"/>
  <c r="H403" i="30"/>
  <c r="G440" i="30"/>
  <c r="H440" i="30" s="1"/>
  <c r="G452" i="30"/>
  <c r="H452" i="30" s="1"/>
  <c r="G454" i="30"/>
  <c r="H454" i="30" s="1"/>
  <c r="G130" i="33"/>
  <c r="G357" i="30"/>
  <c r="H359" i="30" s="1"/>
  <c r="G361" i="30"/>
  <c r="H362" i="30" s="1"/>
  <c r="G385" i="30"/>
  <c r="H386" i="30" s="1"/>
  <c r="G234" i="30"/>
  <c r="H234" i="30" s="1"/>
  <c r="G262" i="30"/>
  <c r="H262" i="30" s="1"/>
  <c r="H327" i="30"/>
  <c r="G335" i="30"/>
  <c r="G392" i="30"/>
  <c r="H394" i="30" s="1"/>
  <c r="G410" i="30"/>
  <c r="H411" i="30" s="1"/>
  <c r="H321" i="30"/>
  <c r="H378" i="30"/>
  <c r="H390" i="30"/>
  <c r="H151" i="30"/>
  <c r="G232" i="30"/>
  <c r="H232" i="30" s="1"/>
  <c r="G264" i="30"/>
  <c r="H264" i="30" s="1"/>
  <c r="G279" i="30"/>
  <c r="H279" i="30" s="1"/>
  <c r="G295" i="30"/>
  <c r="H295" i="30" s="1"/>
  <c r="G309" i="30"/>
  <c r="H311" i="30" s="1"/>
  <c r="H324" i="30"/>
  <c r="G330" i="30"/>
  <c r="H331" i="30" s="1"/>
  <c r="H350" i="30"/>
  <c r="G462" i="30"/>
  <c r="H462" i="30" s="1"/>
  <c r="H76" i="30"/>
  <c r="H318" i="30"/>
  <c r="H221" i="30"/>
  <c r="H375" i="30"/>
  <c r="E150" i="33"/>
  <c r="G150" i="33" s="1"/>
  <c r="G217" i="33" s="1"/>
  <c r="H217" i="33" s="1"/>
  <c r="G302" i="33"/>
  <c r="H302" i="33" s="1"/>
  <c r="H335" i="30" l="1"/>
  <c r="H465" i="30"/>
  <c r="H301" i="30"/>
  <c r="H425" i="30"/>
  <c r="H130" i="33"/>
  <c r="F264" i="26" l="1"/>
  <c r="F260" i="26"/>
  <c r="F258" i="26"/>
  <c r="F256" i="26"/>
  <c r="F254" i="26"/>
  <c r="F252" i="26"/>
  <c r="F250" i="26"/>
  <c r="F248" i="26"/>
  <c r="F246" i="26"/>
  <c r="F244" i="26"/>
  <c r="F75" i="26"/>
  <c r="F71" i="26"/>
  <c r="D49" i="26"/>
  <c r="F170" i="26"/>
  <c r="F188" i="26"/>
  <c r="F186" i="26"/>
  <c r="F180" i="26"/>
  <c r="F168" i="26"/>
  <c r="F102" i="26"/>
  <c r="F89" i="26"/>
  <c r="D141" i="26"/>
  <c r="F204" i="26"/>
  <c r="D195" i="26"/>
  <c r="F195" i="26" s="1"/>
  <c r="D174" i="26"/>
  <c r="F174" i="26" s="1"/>
  <c r="D198" i="26"/>
  <c r="F198" i="26" s="1"/>
  <c r="D178" i="26"/>
  <c r="F178" i="26" s="1"/>
  <c r="D129" i="26"/>
  <c r="F129" i="26" s="1"/>
  <c r="F81" i="26" l="1"/>
  <c r="F141" i="26"/>
  <c r="D202" i="26"/>
  <c r="F202" i="26" s="1"/>
  <c r="F206" i="26" s="1"/>
  <c r="D161" i="26"/>
  <c r="F161" i="26" s="1"/>
  <c r="D139" i="26"/>
  <c r="F139" i="26" s="1"/>
  <c r="D149" i="26"/>
  <c r="F149" i="26" s="1"/>
  <c r="D220" i="26"/>
  <c r="F220" i="26" s="1"/>
  <c r="D159" i="26"/>
  <c r="F159" i="26" s="1"/>
  <c r="D98" i="26"/>
  <c r="F98" i="26" s="1"/>
  <c r="D143" i="26"/>
  <c r="F143" i="26" s="1"/>
  <c r="D21" i="26" l="1"/>
  <c r="D228" i="26"/>
  <c r="F228" i="26" s="1"/>
  <c r="F266" i="26" s="1"/>
  <c r="D133" i="26"/>
  <c r="F133" i="26" s="1"/>
  <c r="D108" i="26"/>
  <c r="F108" i="26" s="1"/>
  <c r="D157" i="26"/>
  <c r="F157" i="26" s="1"/>
  <c r="D151" i="26"/>
  <c r="D212" i="26"/>
  <c r="F212" i="26" s="1"/>
  <c r="D216" i="26"/>
  <c r="F216" i="26" s="1"/>
  <c r="D23" i="26" l="1"/>
  <c r="F151" i="26"/>
  <c r="F222" i="26"/>
  <c r="D29" i="26" l="1"/>
  <c r="D12" i="26"/>
  <c r="F163" i="26"/>
</calcChain>
</file>

<file path=xl/sharedStrings.xml><?xml version="1.0" encoding="utf-8"?>
<sst xmlns="http://schemas.openxmlformats.org/spreadsheetml/2006/main" count="1877" uniqueCount="870">
  <si>
    <t>S.No.</t>
  </si>
  <si>
    <t>Item</t>
  </si>
  <si>
    <t>Nos.</t>
  </si>
  <si>
    <t>L</t>
  </si>
  <si>
    <t>B</t>
  </si>
  <si>
    <t>H</t>
  </si>
  <si>
    <t>Total</t>
  </si>
  <si>
    <t>Unit</t>
  </si>
  <si>
    <t>5% extra</t>
  </si>
  <si>
    <t>No.</t>
  </si>
  <si>
    <t>Urinal Partition</t>
  </si>
  <si>
    <t>Rmt</t>
  </si>
  <si>
    <t>DESCRIPTION</t>
  </si>
  <si>
    <t>Rate</t>
  </si>
  <si>
    <t>Amount</t>
  </si>
  <si>
    <t>R/O</t>
  </si>
  <si>
    <t xml:space="preserve"> </t>
  </si>
  <si>
    <t>a</t>
  </si>
  <si>
    <t>White washing</t>
  </si>
  <si>
    <t>Providing and applying three or more coats of white wash on wall and ceiling to give an even shade including primer and preparation of surfaces, along with sand papering wherever required, scaffolding, mixing of indigo blue and DDL etc. complete.</t>
  </si>
  <si>
    <t xml:space="preserve">POP punning </t>
  </si>
  <si>
    <t>Sqm</t>
  </si>
  <si>
    <t>Sl 
No</t>
  </si>
  <si>
    <t>Qty</t>
  </si>
  <si>
    <t xml:space="preserve">Note: </t>
  </si>
  <si>
    <t>All flooring to be protected with POP covering with Jute and proper backing of Paper/sheet over the flooring surface  and shall be removed and cleaned neatly before handing over (Rate to include this protective coat.)</t>
  </si>
  <si>
    <t>FLOORING AND CLADDING WORKS</t>
  </si>
  <si>
    <t>GRANITE FLOORING</t>
  </si>
  <si>
    <t>GRANITE SKIRTING</t>
  </si>
  <si>
    <t>GRANITE CLADDING</t>
  </si>
  <si>
    <t>b</t>
  </si>
  <si>
    <t>Rs</t>
  </si>
  <si>
    <t xml:space="preserve">FALSE CEILING </t>
  </si>
  <si>
    <t>Metal ceiling</t>
  </si>
  <si>
    <t>SS  Works</t>
  </si>
  <si>
    <r>
      <t xml:space="preserve">Providing and Fixing 50mmx50mm SS L shape </t>
    </r>
    <r>
      <rPr>
        <b/>
        <sz val="10"/>
        <rFont val="Century Gothic"/>
        <family val="2"/>
      </rPr>
      <t>corner protection</t>
    </r>
    <r>
      <rPr>
        <sz val="10"/>
        <rFont val="Century Gothic"/>
        <family val="2"/>
      </rPr>
      <t xml:space="preserve"> on BOH area walls in locations shown  in the drawing.</t>
    </r>
  </si>
  <si>
    <r>
      <t xml:space="preserve">Providing and fixing 200mm wide SS </t>
    </r>
    <r>
      <rPr>
        <b/>
        <sz val="10"/>
        <rFont val="Century Gothic"/>
        <family val="2"/>
      </rPr>
      <t>wall guard in locations shown in the drawing</t>
    </r>
  </si>
  <si>
    <t>Mirror paneling</t>
  </si>
  <si>
    <t>Each</t>
  </si>
  <si>
    <t>3.1</t>
  </si>
  <si>
    <t>Gypsum Partition</t>
  </si>
  <si>
    <t>5mm thick PVC shoes fixed at the bottom of the legs as per drawing complete.</t>
  </si>
  <si>
    <t>Including wood preservative, antitermite proof paint, screws, nail, polish, adhesive, and all necessary fixing arrangement, hardware, lipping as required, etc complete as per design and drawing.</t>
  </si>
  <si>
    <t>Copying &amp; Fax machine Table @ Back of Office</t>
  </si>
  <si>
    <t>Kota Stone Flooring</t>
  </si>
  <si>
    <t>Kota Stone Skirting</t>
  </si>
  <si>
    <t>Carpet Flooring</t>
  </si>
  <si>
    <t>Remarks</t>
  </si>
  <si>
    <t>4.1</t>
  </si>
  <si>
    <t>4.2</t>
  </si>
  <si>
    <t>Acrylic Emulsion Paint</t>
  </si>
  <si>
    <r>
      <t xml:space="preserve">Providing and applying two coats of painting with </t>
    </r>
    <r>
      <rPr>
        <sz val="10"/>
        <color indexed="8"/>
        <rFont val="Century Gothic"/>
        <family val="2"/>
      </rPr>
      <t>Acrylic  emulsion of approved brand, shade &amp; manufacture over a coat of primer including preparing the surface to receive the paintings  with primer &amp; putty etc., complete for the lift side wall.</t>
    </r>
  </si>
  <si>
    <t>4.3</t>
  </si>
  <si>
    <t>Storage Unit</t>
  </si>
  <si>
    <t>a)</t>
  </si>
  <si>
    <t>b)</t>
  </si>
  <si>
    <t>Note on exclusion of items:</t>
  </si>
  <si>
    <t>1</t>
  </si>
  <si>
    <t>2</t>
  </si>
  <si>
    <t>3</t>
  </si>
  <si>
    <t>4</t>
  </si>
  <si>
    <t>Modular workstation furnitures @ Office area</t>
  </si>
  <si>
    <t xml:space="preserve">Providing &amp; fixing in position approved Modular carpet Tiles on existing floor of approved design as per ID with basic rate of Rs 700/- per Sqm FOR at site. The job shall be done as per manufacturer's specification etc complete. Refer . as per drg. </t>
  </si>
  <si>
    <t>table top  and leg made out of 2 nos. layer of 19mm thick commercial ply and covered with 1mm thick laminate of approved make as per drawing complete.</t>
  </si>
  <si>
    <t xml:space="preserve">Providing &amp; Fixing looking Mirror 6mm thk. pasted as per detail on 19mm thk. Commercial ply with  Hardwood base frame as shown in drg. with necessary fixing arrangement and edge polished. Etc. complete as per design &amp; drawing. </t>
  </si>
  <si>
    <t xml:space="preserve">Particulars of Work </t>
  </si>
  <si>
    <t>2.3</t>
  </si>
  <si>
    <t>2.3.1</t>
  </si>
  <si>
    <t>2.3.4</t>
  </si>
  <si>
    <t>Trap Door in Ceiling</t>
  </si>
  <si>
    <t xml:space="preserve">Providing and Fixing Trap Door per drawing in 12 mm thick MR Grade 1 - MDF with satin finish duco paint matching to Ceiling Paint Finish, including Providing Powder coated Aluminum T- channel of size 25 x 20mm of color matching to Ceiling Paint finish.Aluminium edge protecting profile for Trap Door panel should be provided duly complete . </t>
  </si>
  <si>
    <t>2.4</t>
  </si>
  <si>
    <t>FIBROUS PLASTER</t>
  </si>
  <si>
    <t>Providing and applying P.O.P (Super Fine) Punning  of average 10 mm thick over  prepared plastered surfaces on wall. There shall not be any undulations or hairline cracks in the surface and joint lines. Joints of two surfaces shall be neat and straight lined. including scraping  and hacking the existing finished surfaces. Paper faced metal corner protection must be used for all corners. The cost shall be for all heights and levels including scaffolding , props etc complete as per drawing.</t>
  </si>
  <si>
    <t>2.4.1</t>
  </si>
  <si>
    <t>2.5</t>
  </si>
  <si>
    <t>2.5.1</t>
  </si>
  <si>
    <t>2.5.2</t>
  </si>
  <si>
    <t>2.5.3</t>
  </si>
  <si>
    <t>2.5.4</t>
  </si>
  <si>
    <t>2.5.5</t>
  </si>
  <si>
    <t>2.5.6</t>
  </si>
  <si>
    <t>2.5.7</t>
  </si>
  <si>
    <t>2.5.8</t>
  </si>
  <si>
    <t>TOTAL OF 2 CARRIED OVER TO SUMMARY</t>
  </si>
  <si>
    <t>FITTING-OUT WORKS</t>
  </si>
  <si>
    <t>MILL WORK / DECORATIVE JOINERY</t>
  </si>
  <si>
    <t>3.1.1</t>
  </si>
  <si>
    <t>3.1.2</t>
  </si>
  <si>
    <t xml:space="preserve">WASH BASIN COUNTER @ GENT"s STAFF LOCKER : Providing &amp; Fixing in Position 1980mm x 600mm x 325mm ht. the suspended Wash Basin Counter as per drg. Water proof Board with all visible surfaces to be finished in 20mm thk. polished granite stone with all hardware. The Job shall include necessary support from wall, chamfering, fixing lipping around all edges, cutting holes for sanitary fixtures etc. complete as per drawing .  </t>
  </si>
  <si>
    <t>Same as above, but for ladies area of size 1770mm x 600mm x 325mm .</t>
  </si>
  <si>
    <t>3.1.3</t>
  </si>
  <si>
    <t>3.1.4</t>
  </si>
  <si>
    <t>3.1.7</t>
  </si>
  <si>
    <t>Providing &amp; fixing in position fixed glass glazing as per detail in drg. Frame shall of miranti wood, pu polished. 10mm thick clear toughened glass shall be fixed as detail</t>
  </si>
  <si>
    <t>3.1.5</t>
  </si>
  <si>
    <t>3.1.6</t>
  </si>
  <si>
    <t>TOTAL OF 3 CARRIED OVER TO SUMMARY</t>
  </si>
  <si>
    <t>FINISHES</t>
  </si>
  <si>
    <t>Providing and fixing Modular Urinal Partition Besco  (500x1200mm) by -Marino or approved equivalent as shown in the drawing</t>
  </si>
  <si>
    <t>3.1.8</t>
  </si>
  <si>
    <t>3.1.9</t>
  </si>
  <si>
    <t>TOTAL OF 4 CARRIED OVER TO SUMMARY</t>
  </si>
  <si>
    <t>Storage unit in Male/Female locker area.</t>
  </si>
  <si>
    <t>Storage unit in Linen &amp; Uniform room.</t>
  </si>
  <si>
    <t>GYP BOARD CEILING</t>
  </si>
  <si>
    <t xml:space="preserve">Providing and fixing in 12.5mm thick gypsum plaster board suspended false ceiling in horizontal / vertical  surfaces, stepped, cove, recessed for light consisting of G.I. Perimeter channel of size 0.55mm thick having one flange of 20mm and other flange of 30mm and a web of 27mm along with the perimeter of ceiling, screws fixed to brick wall / partition with the help of nylon sleeves and screw at 610mm centres.  Then suspend G.I. Intermediate channels of size 45mm x0.9mm thick with two flanges of 15mm each from the soffit at 1220 mm centres with ceiling angle of width 25 x 0.55mm thick to soffit with G.I. cleat and steel expansion fasteners.  Ceiling sections of 0.5mm thickness having knurled web of 51.5mm and two flanges of 26mm each with lips of 10.5mm fixed to intermediate channels with connecting clips and in direction perpendiclar to the intermediate channel at 457mm centres. 12.5mm thick gypsum plasterboard with tapered edge of size 1200mm x 2400mm is then screwed to the ceiling section with 25mm dry wall screws at 230mm centres. Using Gypsteel (India Gypsum) </t>
  </si>
  <si>
    <t>Sqm.</t>
  </si>
  <si>
    <t xml:space="preserve">make Finally boards should be jointed and finished with jointing compound paper tape to have a flush look which includes filling and finishing tile tapered edge of the board. The item includes providing and fixing angle beads, edge beads of 20mm x 27mm x 30mm x 0.55mm wherever AC/ Light fittings are to be installed, trap door in ceiling where directed .  </t>
  </si>
  <si>
    <t>2.3.3</t>
  </si>
  <si>
    <t>Providing  and  fixing  storage  cabinet made of 19mm  thick comm. board on top, bottom, sides, partitions, shelves, 12 mm thick commercial ply for sides &amp; back of drawer, 6mm thick commercial ply at back of cabinet &amp; bottom drawers, 19 mm thick factory made post formed shutter as approved design, 1.0 mm thick laminate other exposed surfaces match with the shutter ,  0.8 mm thick laminate on inner surface , as per approved , steam beach wood lipping, melamine polishing, hinges, ball catchers, tower bolts, handles/knobs, multi purpose locks,sliding chanel, etc. complete as per design and drawing.( Shutter Area shall be measured and paid)</t>
  </si>
  <si>
    <t>450 mm deep</t>
  </si>
  <si>
    <t>sqm</t>
  </si>
  <si>
    <t>600 mm deep</t>
  </si>
  <si>
    <t>Providing, fabricating and placing in position Copying &amp; Fax machine Table of overall size 2585x525x600mm high of the following:</t>
  </si>
  <si>
    <t xml:space="preserve">Supply and Installation of Galvanised Iron coil coated false ceiling system comprising 600mm X 600mm X 9mm non combustible fire proof </t>
  </si>
  <si>
    <t>class "MO", humidity proof Asceptic fabricated from imported Galvanised Iron enameled painted on a special grade steel sheet of EN-10142 and the thickness of the Galvanised Iron Panel is 0.5mm, this panel shall be painted by coal coating process with one coate of primer and two coats of polyester painton visible side and a coate of primer at the back of the panel. It shall be suspended with the frame work and Accessories complete from roof slabs, beams etc., by means of 4mm dia galvanised rods, spring steel clips, hanger, Tee Runner, Ultra Look Tee Runner and edge trym etc.   The suspension system consists of Wall mould of 24mm x 24mm which is fixed on to the wall and the Main tees of 24mm x 38mm height and Cross Tees of 24mm x 32mm height forms a pattern of 600mm grid and further this grid work is supported by Galvanised Iron Rod of 4mm and height adjustable steel clips or J bolts system</t>
  </si>
  <si>
    <r>
      <t>Providing and laying in position to pattern called for</t>
    </r>
    <r>
      <rPr>
        <b/>
        <sz val="10"/>
        <rFont val="Century Gothic"/>
        <family val="2"/>
      </rPr>
      <t xml:space="preserve"> 20mm thick  pre-polished granite flooring </t>
    </r>
    <r>
      <rPr>
        <sz val="10"/>
        <rFont val="Century Gothic"/>
        <family val="2"/>
      </rPr>
      <t>of approved size, design &amp; colour, to locations as called for, laid over a bed of minimum 20mm thick cement mortar 1:6, joints filled and finished neat with pigmented white cement including final polishing, washing with light acid, etc. complete.  Slabs, prepolished shall have the edges machine cut to precise sizes to produce very fine joints.  ( Basic Rate: 150 Rs/sft )</t>
    </r>
  </si>
  <si>
    <r>
      <t xml:space="preserve">Providing &amp; laying </t>
    </r>
    <r>
      <rPr>
        <b/>
        <sz val="10"/>
        <rFont val="Century Gothic"/>
        <family val="2"/>
      </rPr>
      <t xml:space="preserve"> granite slab skirting </t>
    </r>
    <r>
      <rPr>
        <sz val="10"/>
        <rFont val="Century Gothic"/>
        <family val="2"/>
      </rPr>
      <t>fixed over a bed of 20mm thick CM 1:4 , including chasing wall where necessary, making good the chased surface, curing, pointing of joints with white/coloured cement, joints should be paper thin finish, curing and making groove at the junction of plastering and skirting , including half round edge polishing etc., complete, as per design  drawings (works at all levels)   ( Basic Rate: 150 Rs/sft )</t>
    </r>
  </si>
  <si>
    <r>
      <t xml:space="preserve">Providing and laying in position to pattern called for </t>
    </r>
    <r>
      <rPr>
        <b/>
        <sz val="10"/>
        <rFont val="Century Gothic"/>
        <family val="2"/>
      </rPr>
      <t>20mm thick   granite cladding to internal walls</t>
    </r>
    <r>
      <rPr>
        <sz val="10"/>
        <rFont val="Century Gothic"/>
        <family val="2"/>
      </rPr>
      <t xml:space="preserve"> columns and other vertical faces for lifts laid over backing of 15mm thick cement mortar 1:3 laid over cement slurry, joints filled and finished neat with pigmented white cement including  necessary grooves, edge nosing/ polishing, curing etc., complete. Slabs, pre-polished shall have the edges machine cut to precise sizes to produce very fine joints with all lead and lift and as directed by Architect/Engineer in charge.   ( Basic Rate: 150 Rs/sft ) Slab joint details as per the drawing.</t>
    </r>
  </si>
  <si>
    <t>Providing, Storing, Cutting and laying in position to pattern called for 20mm thick Kota stone slab flooring of approved size, laid over 20mm thick or more cement mortar bed (to make up required finished floor level) in mix 1:6. with pigmented cement including polishing the floor three or more coats as required to produce a mirror finish, wax polishing, etc. complete. ( Basic Rate: 40 Rs/sft )</t>
  </si>
  <si>
    <t xml:space="preserve">Providing &amp; laying  KOTA slab skirting fixed over a bed of 20mm thick CM 1:4 , including chasing wall where necessary, making good the chased surface, curing, pointing of joints with white/coloured cement, joints should be paper thin finish, curing and making groove at the junction of plastering and skirting , including half round edge polishing etc., complete, as per design  drawings (works at all levels)  </t>
  </si>
  <si>
    <t>With 600x600mm non glossy non-skid Vitrified Tiles ( Basic Rate: 60 Rs/sft )</t>
  </si>
  <si>
    <t>Providing and laying to pattern, tile flooring  of approved size, colour and make to pattern over 20mm thick or more cement mortar bed   (to make up required finished floor level) of 1:4 mix including pointing with the matching colour pigment cement, acid washing, etc. complete., necessary spacers to ensure uniform joints, with all lead and lift ( work at all levels), including  protective layers, removal and cleaning up  as directed by Engineer in charge.</t>
  </si>
  <si>
    <t>With Restile Industrial Tile flooring @ Meat/Veg. Freezer ( Basic Rate: 50 Rs/sft )</t>
  </si>
  <si>
    <t xml:space="preserve">Providing and laying Vitrified  tile Skirting of approved  size , with paper thin joint , set in 20mm thick cement mortar 1:4, suitably roughened cement slurry and pointing of joints with tilemate or equivalent to match the colour of tiles, chasing of wall, finishing with CM 1:4,curing, oxalic acid washing and making groove at the junction of plastering and tiles etc., complete. (works at all levels) </t>
  </si>
  <si>
    <t>With 600x600mm non glossy non-skid Vitrified Tiles  (basic cost :60/-sft)</t>
  </si>
  <si>
    <t>c</t>
  </si>
  <si>
    <t>With 300x300x12mm thick Non Glossy non-skid Hard Tiles (ENDURA)   ( Basic Rate: 45 Rs/sft )</t>
  </si>
  <si>
    <t>Tile Flooring</t>
  </si>
  <si>
    <t>Tile Skirting</t>
  </si>
  <si>
    <t>Tile Dado</t>
  </si>
  <si>
    <t>Providing  and Laying to pattern Tile dado  of approved size, colour and make to pattern over 10mm thick minimum or more cement mortar base of 1:4 mix including pointing with the matching colour pigment cement, acid washing, necessary spacers to ensure uniform joints etc. complete. (Work at all levels).</t>
  </si>
  <si>
    <t>with 300x600 thick Vitrified Tiles  ( Basic Rate: 60 Rs/sft )</t>
  </si>
  <si>
    <t>with 300x300mm Glazed Tiles  ( Basic Rate: 45 Rs/sft )</t>
  </si>
  <si>
    <t>with 300x400mm Glazed Tiles  ( Basic Rate: 45 Rs/sft )</t>
  </si>
  <si>
    <r>
      <t xml:space="preserve">Providing and fixing in position 100mm thick gypsum partitions in   office/other areas as per detail in  drg. Frame work shall of 50mm x 50mm  section sal wood or GI framework of required section   at 600mm c/c both ways up to rcc slab. Glass wool shall be  filled in this. 12mm thick gypsum board in two layers shall be lined on both sides up to false ceiling, from false ceiling to  rcc slab to have one layer of gypsum on both sides with taping in joint  &amp; two coats of primer suitable for Gypboard and three or more coats of Acrylic Emulsion paint both side etc complete as per gypsum India specification. </t>
    </r>
    <r>
      <rPr>
        <b/>
        <sz val="10"/>
        <rFont val="Century Gothic"/>
        <family val="2"/>
      </rPr>
      <t>One side partition area up to false ceiling shall be measured for billing.</t>
    </r>
  </si>
  <si>
    <t>1.0</t>
  </si>
  <si>
    <t>Code AC-4 ceiling type</t>
  </si>
  <si>
    <t>Gypsum Ceiling</t>
  </si>
  <si>
    <t>area</t>
  </si>
  <si>
    <t>Exclusion</t>
  </si>
  <si>
    <t>Plumbing work and fixture</t>
  </si>
  <si>
    <t>Equipment</t>
  </si>
  <si>
    <t>Check area corridor (garbage holding area) with detail to be given by SWBI.</t>
  </si>
  <si>
    <t>corner guard of this area</t>
  </si>
  <si>
    <t>Housekeeping &amp; Florest</t>
  </si>
  <si>
    <t>Gypsum partition : MDF till slab and Gyp board upto ceiling height</t>
  </si>
  <si>
    <t>QUERY</t>
  </si>
  <si>
    <t>DATE</t>
  </si>
  <si>
    <t>My reminder</t>
  </si>
  <si>
    <t>by Rachita</t>
  </si>
  <si>
    <t>28.6.12</t>
  </si>
  <si>
    <t>Dwg ref.</t>
  </si>
  <si>
    <t>SWBI</t>
  </si>
  <si>
    <t>Male Locker area elevation?</t>
  </si>
  <si>
    <t>Executive locker Male elevation?</t>
  </si>
  <si>
    <t>Shower &amp; WC shutter detail?</t>
  </si>
  <si>
    <t>Glass wool to be fill or not in gypsum partition?</t>
  </si>
  <si>
    <t>Florist room furniture built in or modular?</t>
  </si>
  <si>
    <t>Rolling shutter @ uniform store?</t>
  </si>
  <si>
    <t>2.7.12</t>
  </si>
  <si>
    <t>Staircase to be included for how many floors?</t>
  </si>
  <si>
    <t>Polyurethane flooring? Code:AF-1</t>
  </si>
  <si>
    <t>Anti freeze concrete with PU 4.0mm finished in kota flooring? Code:AF-5</t>
  </si>
  <si>
    <t>Door detail</t>
  </si>
  <si>
    <t>BOH AREA INTERIOR WORKS FOR CROWN PLAZA AT JAIPUR</t>
  </si>
  <si>
    <t>Meeting furniture store</t>
  </si>
  <si>
    <t>DOOR AND INTERNAL WINDOW WORKS</t>
  </si>
  <si>
    <t>(Quoted Rates are for all heights, depths, levels, leads and lifts)</t>
  </si>
  <si>
    <t>1.1</t>
  </si>
  <si>
    <t>Aluminium Glazed Door</t>
  </si>
  <si>
    <t>1.1.1</t>
  </si>
  <si>
    <t>Providing and fixing openable side hung door shutter and fixed glazing with frame as per the elevation drawings, fabricated out of heavy duty aluminium extruded profiles anodized / Powder Coated as profiles in approved shade all profiles grade should be in as per specification including providing Masking Tapes on the profiles for safety against external scratches at site (Masking Tapes to be removed only at the time of handing over as per the instructions of Project Manager).</t>
  </si>
  <si>
    <t>The fabrication shall be done with all the joints mitred; the Outer Frames  jointed with appropriate Stainless Steel Screws and Shutter Frames jointed with Heavy Duty Aluminium Angle/ Cleat/ box sleeve and Stainless Steel Screws.</t>
  </si>
  <si>
    <t>Appropriate profiles of EPDM gaskets shall be inserted between Aluminium frames/ beadings and glass; as well as both inside and outside around the periphery of the shutters, to make the glazing air and water tight.</t>
  </si>
  <si>
    <t xml:space="preserve">The fixing shall be done on existing plaster / stone finish openings at anchorage locations, in jambs, sills and heads by drilling holes with an electric drill, inserting Stainless Steel Counter sunk screws. </t>
  </si>
  <si>
    <t>The entire periphery shall be sealed by application of silicon weather sealant between the Aluminium and masonry from both outside and inside to make the door glazing water tight.</t>
  </si>
  <si>
    <t>Openable shutters shall be provided with appropriate number of heavy duty butt hinges of approved make, snap-on Aluminium beading, necessary hardwares such as  Aluminium handles, concealed lock, door stopper, door closer,stainless steel fixing screws with anchor sleevs of approved equivalent make as per design approved by the Architect/ Project Manager.</t>
  </si>
  <si>
    <t>Door /Glazing with 6mm thick clear float glass of approved make as per drawings .</t>
  </si>
  <si>
    <t>a.</t>
  </si>
  <si>
    <t>Single leaf</t>
  </si>
  <si>
    <t>sqm.</t>
  </si>
  <si>
    <t>b.</t>
  </si>
  <si>
    <t>Double leaf</t>
  </si>
  <si>
    <t>1.1.2</t>
  </si>
  <si>
    <t>1.2</t>
  </si>
  <si>
    <t>Aluminium Glazed window</t>
  </si>
  <si>
    <t>1.3</t>
  </si>
  <si>
    <t>Metal door</t>
  </si>
  <si>
    <t>1.3.1</t>
  </si>
  <si>
    <t>Providing, supplying and fixing internal metal door (double/ single leaf) and frame with overall size as per site requirement. Door frame are made with 1.6mm thk galvanised steel sheet pressed to double rebate profile of size 143x57mm. Door shutter are made with 1.6mm thk galvanised steel sheet pressed formed to provide a 46mm thk fully flush double skin panel shall with lock seam joints at style edges. The internal construction of panel is specially designed Honey comb structure with reinforcement at top, bottom and stile srounds. The item also include provision for required iron mongery and finished with zinc phosphate storing primer &amp; polynethene paint etc. compelete. The shutter is to be fixed with frame with 4 Nos SS ball bearing butt hinges, &amp; all other necessary hardwares such as   handles, lock, door stopper, door closer, fixing screws with anchor sleevs of approved equivalent make as per design approved by the Architect/ Project Manager.</t>
  </si>
  <si>
    <t>5.0</t>
  </si>
  <si>
    <t>FIRE DOOR</t>
  </si>
  <si>
    <t>5.1.1</t>
  </si>
  <si>
    <t>For single leaf door with 1 mm thick laminate on both side.</t>
  </si>
  <si>
    <t>For double leaf door with 1 mm thick laminate on both side.</t>
  </si>
  <si>
    <t>5.1.2</t>
  </si>
  <si>
    <t>Alternate item</t>
  </si>
  <si>
    <r>
      <t>Providing, supplying and fixing steel Fire door (double/ single leaf) of and frame with Fire Resistant of 120 minutes rating as per manufacturers specifications and similar to the prototype tested by CBRI, Roorkee &amp; certificate issued thereof (as per IS:3614 Part-2, 1992) with overall size as per site requirement. Door frame are made with 1.6mm thk galvanised steel sheet pressed to double rebate profile of size 143x57mm. Door shutter are made with 1.6mm thk galvanised steel sheet pressed formed to provide a 46mm thk fully flush double skin panel shall with lock seam joints at style edges. The internal construction of panel is specially designed Honey comb structure with reinforcement at top, bottom and stile srounds. The item also include provision for required iron mongery and finished with zinc phosphate storing primer &amp; polynethene paint etc. compelete. The shutter is to be fixed with frame with 4 Nos SS ball bearing butt hinges.Refer drawing TWD/HF/001 &amp;</t>
    </r>
    <r>
      <rPr>
        <b/>
        <sz val="10"/>
        <rFont val="Century Gothic"/>
        <family val="2"/>
      </rPr>
      <t xml:space="preserve"> </t>
    </r>
    <r>
      <rPr>
        <sz val="10"/>
        <rFont val="Century Gothic"/>
        <family val="2"/>
      </rPr>
      <t>TWD/HF/002</t>
    </r>
  </si>
  <si>
    <t>For single leaf door.</t>
  </si>
  <si>
    <t>For double leaf door.</t>
  </si>
  <si>
    <t>Hardwares</t>
  </si>
  <si>
    <t>Supplying and fixing the following hardware with necessary screws etc. of rating compatible with the fire rate doors.</t>
  </si>
  <si>
    <t>Door Handle (Basic rate of Handle Rs. 1000/- each)</t>
  </si>
  <si>
    <t>each.</t>
  </si>
  <si>
    <t>Fire rated Deadbolt lock ( without handles ) with key only on outside ( Base rate Rs-2000/each ).</t>
  </si>
  <si>
    <t>c.</t>
  </si>
  <si>
    <t>Mortise Lock WITH HANDLE Stainless Steel (Basic rate of lock with handle Rs. 1500/- each).</t>
  </si>
  <si>
    <t>d.</t>
  </si>
  <si>
    <t>Tower Bolt.</t>
  </si>
  <si>
    <t>e.</t>
  </si>
  <si>
    <t>Door Buffer.</t>
  </si>
  <si>
    <t>f.</t>
  </si>
  <si>
    <t>Door Kick Plate Stainless Steel.</t>
  </si>
  <si>
    <t>g.</t>
  </si>
  <si>
    <t>Door Stopper.</t>
  </si>
  <si>
    <t>h.</t>
  </si>
  <si>
    <t>Imported panic bar - 378 E Briton for door complete as per drawing.</t>
  </si>
  <si>
    <t>i.</t>
  </si>
  <si>
    <t>Door Closer ( basic rate Rs. 2500/-each)</t>
  </si>
  <si>
    <t>5.4</t>
  </si>
  <si>
    <t>Vision panel</t>
  </si>
  <si>
    <t>Providing and fixing 120 min fire rated 6 mm thick clear Glass vision panel in wooden fire door complete as per drgs.</t>
  </si>
  <si>
    <t>Total carried over to summary</t>
  </si>
  <si>
    <t>Door frame</t>
  </si>
  <si>
    <t>Providing, making and fixing in position selected woods in frames etc. of doors, windows, made to size and shape as shown in drawing, with mitered joints fixed with 40x3mm flat iron hold fast 400mm long embedding for concrete blocks 300mm x 100mm x 150mm in cement concrete 1:2:4 in contact with brick wall or by approved dash fastener in contact with RCC as directed including making necessary grooves, chamfering etc. including applying water proof wood  primer and 2 coats of termite proof paint on concealed surfaces, polish in desired shade/ three or more coats of synthetic enamel paint of approved make and shade over a coat of approved primer as per specification etc. complete as per detailed drawings. (all item described above are to be included in the quoted price).</t>
  </si>
  <si>
    <t>Teak wood with melamine polish in desired shade as per specification.</t>
  </si>
  <si>
    <t>cum</t>
  </si>
  <si>
    <t>Seasoned Red Merandi wood with melamine polish in desired shade as per specification.</t>
  </si>
  <si>
    <t xml:space="preserve">         </t>
  </si>
  <si>
    <t>1.1.3</t>
  </si>
  <si>
    <t>Item same as 1.1.1 above but for making rough ground or rough frame instead of frame excluding the cost of synthetic enamel paint.</t>
  </si>
  <si>
    <t>cum.</t>
  </si>
  <si>
    <t>Flush door</t>
  </si>
  <si>
    <t>Providing and fixing  phenol bonded flush door shutters of approved quality from ISI approved manufacturer and make non decorative type core of block board construction with internal frame of 1st class hard wood and well matched 3mm commercial ply veneering with vertical grains or cross bands including providing and fixing 4 nos. bearing hinges, 25x38 mm thick teak wooden lipping all around and painting with three or more coats of synthetic enamel paint of approved make and shade over a coat of approved primer, termite proof, marine water proof etc. complete as per specification and drawing.</t>
  </si>
  <si>
    <t>1.2.1</t>
  </si>
  <si>
    <t>40 mm thick with 1 mm thick  laminate in both side of the shutter of approved make &amp; shade and edge polishing / enamel painting complete. (Single leaf Door shutter)</t>
  </si>
  <si>
    <t>1.2.2</t>
  </si>
  <si>
    <t>40 mm thick with 1 mm thick  laminate in both side of the shutter of approved make &amp; shade and edge polishing / enamel painting complete. (Double leaf Door shutter)</t>
  </si>
  <si>
    <t xml:space="preserve">Architrave </t>
  </si>
  <si>
    <t>Providing  and  fixing  teak  wood architrave/ moulding including  three or more coats of syenthic enamel paint/ melamine polish of approved make and shade over a coat of approved primer as per specification with necessary nails, screws etc. as required complete .</t>
  </si>
  <si>
    <t xml:space="preserve">Of size 38mm x 15mm </t>
  </si>
  <si>
    <t>rmt</t>
  </si>
  <si>
    <t xml:space="preserve">Of size 50mm x 18mm </t>
  </si>
  <si>
    <t>1.4</t>
  </si>
  <si>
    <t>Vision Panel</t>
  </si>
  <si>
    <t>Providing &amp; fixing vision panel with 4mm thick plain float glass of approved make including teak wood beading all around circular/ rectangular including making opening in shutter as per size complete as per drawing .(Area of vision panel shall be measured &amp; paid for).</t>
  </si>
  <si>
    <t>1.5</t>
  </si>
  <si>
    <t xml:space="preserve">Hardwares </t>
  </si>
  <si>
    <t xml:space="preserve">Providing and fixing following brushed steel ( unless otherwise mention) hardwares including all necessary screws, nails, adhesive and any other fixing hardwares. Cutting in door frames, shutters, floors and providing all other fixing arrengement and fixing of all acceseries as per manufacturers standerd packing and instruction to be included in the quoted rates.(All hardware shall be approved by the Architect.) </t>
  </si>
  <si>
    <t>Lock WITH C-type HANDLE Stainless Steel (Basic rate of lock with handle Rs. 1500/- each).</t>
  </si>
  <si>
    <t>each</t>
  </si>
  <si>
    <t>Door Closer Stainless Steel  (Basic rate of Hydraulic Door Closer Rs. 2500/- each).</t>
  </si>
  <si>
    <t xml:space="preserve">Tower bolt </t>
  </si>
  <si>
    <t>Door Stopper</t>
  </si>
  <si>
    <t>Door Buffers</t>
  </si>
  <si>
    <t>1.6</t>
  </si>
  <si>
    <t>Glass Door</t>
  </si>
  <si>
    <t>Providing and fixing frame less glass door fixed with 12mm thick clear float glass of approved make duly toughened, edge grinding, making holes, including floor spring, patch fittings, top pivot, door handle, lock including all necessary hardwares of as per approved etc complete .</t>
  </si>
  <si>
    <t>1.7</t>
  </si>
  <si>
    <t>1.7.1</t>
  </si>
  <si>
    <t>1.7.2</t>
  </si>
  <si>
    <t>Item same as 1.7.1 but excluding glazing as per design &amp; drawing.</t>
  </si>
  <si>
    <t>1.8</t>
  </si>
  <si>
    <t>Item same as 1.7 above but for providing Aluminium glazed window instead of Aluminium glazed door.</t>
  </si>
  <si>
    <t>1.9</t>
  </si>
  <si>
    <t>1.9.1</t>
  </si>
  <si>
    <t>Providing, Supplying and fixing of 55 mm thick double/ single leaf non-metallic asbestos free, fire /smoke check door shutters of 120 minutes fire rating, as per manufacturers specifications and similar to the prototype tested by CBRI, Roorkee &amp; certificate issued thereof (as per IS:3614 Part-2, 1992) with overall size as per site requirement, including door frame of section 100x50 mm made out of seasoned second class Teak wood, and shutter comprising of 2 non-combustible boards each 12 mm thick sandwiching 25 mm thick fire resistant insulation filler faced with 3mm thick commercial ply veneer on both the faces and seasoned teak wood lipping all around the shutter with neat activated Intumescent fire seal strip of size 12 mmx 4 mm on all sides except bottom (for smoke sealing) including making necessary provision for hardwares fixing as approved by Project Manager. These provision are to be left during fabrication of doors. All shutters shall be mounted on door frames with the help of 4 Nos stainless steel ball bearing hinges etc. complete as per drawing TWD/HF/001 &amp; TWD/HF/002.</t>
  </si>
  <si>
    <t>17.7.12</t>
  </si>
  <si>
    <t>Locker room - Skirting to be AF-11?</t>
  </si>
  <si>
    <t>taking paint &amp; skirting</t>
  </si>
  <si>
    <t>21.8.12</t>
  </si>
  <si>
    <t>Assuming : Kota flooring, kota skirting, paint on wall, metal ceiling</t>
  </si>
  <si>
    <t>Clean Linen store</t>
  </si>
  <si>
    <t>Service Lift lobby : Kota flooring, kota skirting, paint on true ceiling, wall with enamel paint</t>
  </si>
  <si>
    <t>Room infront of Meeting furniture store (no false ceiling)</t>
  </si>
  <si>
    <t>Linen chute dump area (no false ceiling)</t>
  </si>
  <si>
    <t>LV room (no false ceiling)</t>
  </si>
  <si>
    <t>The item also includes providing cutouts for electrical fixtures etc. Marking has to be provided for Sprinkler, Smoke Detectors etc. on the ceiling and also templates have to be provided and fixed in the ceiling made of 6.0mm BWR Ply. (Note all accessories shall be of BPB India Gypsum or equivalent and as per specification &amp; Framework shall include necessary extra supports from Steel Girders &amp; Purlins  as required shop drawing  for the base frame should be got approved before executing the work) all complete as shown in drawing and directed by the Project Manager. (Note: Only Plan area to be measured and paid for)</t>
  </si>
  <si>
    <t>Take of Sheet - Interior finishing BOQ of BOH area Crown Plaza</t>
  </si>
  <si>
    <t>AMOUNT</t>
  </si>
  <si>
    <t>S. No.</t>
  </si>
  <si>
    <t>Description</t>
  </si>
  <si>
    <t>Qty.</t>
  </si>
  <si>
    <t>Total to be carried over the summary</t>
  </si>
  <si>
    <t xml:space="preserve">Gypsum False ceiling </t>
  </si>
  <si>
    <t>3.7.1</t>
  </si>
  <si>
    <t xml:space="preserve">banquet kitchen  flooring </t>
  </si>
  <si>
    <t>Pastry room  AF-1</t>
  </si>
  <si>
    <t>Chocolate /Ice cream room AF-1</t>
  </si>
  <si>
    <t>bakery room/ baking area</t>
  </si>
  <si>
    <t>flour store</t>
  </si>
  <si>
    <t>Pastry Chef's</t>
  </si>
  <si>
    <t>Bakery/ Pastry Chiller</t>
  </si>
  <si>
    <t>pot/pan wash</t>
  </si>
  <si>
    <t>Dry Store</t>
  </si>
  <si>
    <t>Banquet Kitchen</t>
  </si>
  <si>
    <t>Cooked holding</t>
  </si>
  <si>
    <t>cold kitchen</t>
  </si>
  <si>
    <t>Dish wash/steward stone</t>
  </si>
  <si>
    <t>MAIN KITCHEN</t>
  </si>
  <si>
    <t>Equipment stone</t>
  </si>
  <si>
    <t>Exec.chef's (Af-10)</t>
  </si>
  <si>
    <t>Chefs office</t>
  </si>
  <si>
    <t>room services af-08</t>
  </si>
  <si>
    <t>crockery store</t>
  </si>
  <si>
    <t>order taker</t>
  </si>
  <si>
    <t>room services Dispense  af-08</t>
  </si>
  <si>
    <t>af-05</t>
  </si>
  <si>
    <t>af-01</t>
  </si>
  <si>
    <t>af-10</t>
  </si>
  <si>
    <t>af-08</t>
  </si>
  <si>
    <t>cold kitchen chiller</t>
  </si>
  <si>
    <t>pot wash</t>
  </si>
  <si>
    <t>Daily Chiller</t>
  </si>
  <si>
    <t>hot kitcher</t>
  </si>
  <si>
    <t>Beverace Chiller</t>
  </si>
  <si>
    <t>Beverace Dispense</t>
  </si>
  <si>
    <t>Dise wash</t>
  </si>
  <si>
    <t>rcp ceilling</t>
  </si>
  <si>
    <t xml:space="preserve">wall finished </t>
  </si>
  <si>
    <t>banquet kitchen   wall finished</t>
  </si>
  <si>
    <t>Pastry room ,  Chocolate /Ice cream room</t>
  </si>
  <si>
    <t>less door D03</t>
  </si>
  <si>
    <t>Pastry room ,  Chocolate /Ice cream room (300x300 tile as/APPVD)</t>
  </si>
  <si>
    <t>less opening</t>
  </si>
  <si>
    <t>door  D03</t>
  </si>
  <si>
    <t>d05</t>
  </si>
  <si>
    <t>door  D05</t>
  </si>
  <si>
    <t xml:space="preserve">Main kitchen wall finished </t>
  </si>
  <si>
    <t>d01</t>
  </si>
  <si>
    <t xml:space="preserve">room services </t>
  </si>
  <si>
    <t>d03</t>
  </si>
  <si>
    <t xml:space="preserve">room services Dispense </t>
  </si>
  <si>
    <t xml:space="preserve"> (300x300 tile as/APPVD)</t>
  </si>
  <si>
    <t>paints</t>
  </si>
  <si>
    <t>kota stone 100 mm skirting</t>
  </si>
  <si>
    <t>Sl.No</t>
  </si>
  <si>
    <t>NO</t>
  </si>
  <si>
    <t>LENGTH</t>
  </si>
  <si>
    <t>WIDTH</t>
  </si>
  <si>
    <t>HEIGHT</t>
  </si>
  <si>
    <t>QTY</t>
  </si>
  <si>
    <t>TOTAL+5%</t>
  </si>
  <si>
    <t>UNIT</t>
  </si>
  <si>
    <t xml:space="preserve"> Stone Flooring</t>
  </si>
  <si>
    <t>Kota</t>
  </si>
  <si>
    <t>Staircase -3</t>
  </si>
  <si>
    <t>Basement-2 Lvl</t>
  </si>
  <si>
    <t>Landing</t>
  </si>
  <si>
    <t>Basement-1 Lvl</t>
  </si>
  <si>
    <t>Ground Floor Lvl</t>
  </si>
  <si>
    <t>Mezz Floor Lvl</t>
  </si>
  <si>
    <t>1st  to 3rd Floor Lvl</t>
  </si>
  <si>
    <t>Terrace Floor Lvl</t>
  </si>
  <si>
    <t>Staircase -4</t>
  </si>
  <si>
    <t>Staircase -5</t>
  </si>
  <si>
    <t>1st  Floor Lvl</t>
  </si>
  <si>
    <t>2nd,3rd &amp; 4th  Floor Lvl</t>
  </si>
  <si>
    <t>Staircase -6</t>
  </si>
  <si>
    <t>Staircase -7</t>
  </si>
  <si>
    <t>Kota-Tread</t>
  </si>
  <si>
    <t>Tread</t>
  </si>
  <si>
    <t>1st  to 2nd Floor Lvl</t>
  </si>
  <si>
    <t>3rd Floor Lvl</t>
  </si>
  <si>
    <t>2nd,3rd Lvl</t>
  </si>
  <si>
    <t>4th Lvl</t>
  </si>
  <si>
    <t>Riser-Kota</t>
  </si>
  <si>
    <t>Riser</t>
  </si>
  <si>
    <t>1st,2nd &amp; 3rd Floor Lvl</t>
  </si>
  <si>
    <t>4th Floor Lvl</t>
  </si>
  <si>
    <t>Oil Bound Distemper on Celing</t>
  </si>
  <si>
    <t>Waist Slab</t>
  </si>
  <si>
    <t>1st &amp; 2nd Floor Lvl</t>
  </si>
  <si>
    <t>Terrace Floor</t>
  </si>
  <si>
    <t>Mumty Celing</t>
  </si>
  <si>
    <t>1st,2nd &amp; 3rd  Floor Lvl</t>
  </si>
  <si>
    <t>Oil Bound Distemper on Wall</t>
  </si>
  <si>
    <t>Total Length</t>
  </si>
  <si>
    <t>Less Door</t>
  </si>
  <si>
    <t>Less Opening</t>
  </si>
  <si>
    <t>Assume height 2.4 m</t>
  </si>
  <si>
    <t>Less Glazed Part</t>
  </si>
  <si>
    <t>Lvl +118.25</t>
  </si>
  <si>
    <t>4th  Floor Lvl</t>
  </si>
  <si>
    <t>Assume ht 2.40m</t>
  </si>
  <si>
    <t>Less FHC Door</t>
  </si>
  <si>
    <t>1st,2nd,3rd &amp; 4th  Floor Lvl</t>
  </si>
  <si>
    <t>MS Railing - Staircase</t>
  </si>
  <si>
    <t>4th Floor  Lvl</t>
  </si>
  <si>
    <t>bumper rail.</t>
  </si>
  <si>
    <t>FALSE CEILING WORKS</t>
  </si>
  <si>
    <t>DOOR / WINDOW WORKS</t>
  </si>
  <si>
    <t>Note:</t>
  </si>
  <si>
    <t> Each door to have 4 Nos of 6" railway barring hinges in SS finish
 door shall be with the dorma heavy duty door closer code no ITS96GSR with necessary tower bolts and pivots
 Doors to have cylindrical locks
 Door to have 400mm long 30mm dia SS buff finish handles on both sides. etc all complete as per detailed architectural drawing.</t>
  </si>
  <si>
    <t>GLASS DOORS</t>
  </si>
  <si>
    <t xml:space="preserve">PARTITION / PANNELING WALL FINISHING WORKS
</t>
  </si>
  <si>
    <t>The rate shall also include cutting open false ceiling and channels to the required sizes and finishing with pop works.</t>
  </si>
  <si>
    <t xml:space="preserve"> Providing and fixing  and commissining the below mentioned Light fixture with Open construction low loss electronic / copper Ballasts, starter, HPF condenser, Low glare and with High lumens output lamps.  The installation shall be complete with all  hardwares like anchor fasteners, set of chain / drop rods with ball &amp; sockets, check nuts, flexible pipes with glands etc. complete.</t>
  </si>
  <si>
    <t>Door Locks: DORSET,Golden</t>
  </si>
  <si>
    <t>Door Seals: Enviroseals</t>
  </si>
  <si>
    <t>Make for Doors &amp; Fittings</t>
  </si>
  <si>
    <t>Vendor Shall submit &amp; get approved all type of  board/Tiles /plank sample by Architect  before execution.</t>
  </si>
  <si>
    <t>Actual finished area to be measured and paid for</t>
  </si>
  <si>
    <t>Quoted Rates are for all heights , scaffolding, depths, levels, leads and lifts and for all design and pattern shown in drawings</t>
  </si>
  <si>
    <t>Contractor to include the cost of members &amp; all required accessories for installation compelet  finished ceiling in his quoted rate</t>
  </si>
  <si>
    <t xml:space="preserve">Door Closers : Dorma </t>
  </si>
  <si>
    <t xml:space="preserve"> 450 sweep and RPM 1400</t>
  </si>
  <si>
    <t>I</t>
  </si>
  <si>
    <t>ITEM DISCRIPTION</t>
  </si>
  <si>
    <t>ELECTRICAL &amp; LIGHT FIXTURES</t>
  </si>
  <si>
    <t>II</t>
  </si>
  <si>
    <t>PARTITION/PANELLING WORKS</t>
  </si>
  <si>
    <t xml:space="preserve">Laminate Doors : Same as above Description with 30-35 mm thick shutter finish with 1 mm thick  laminate (Merino, Durian, Green Lam) in both side of the shutter of approved make &amp; shade and edge polishing / enamel painting, including 200x1800mm vision panel made of 6mm thick non toughened clear Glass with wooden frame duly polished on each shutter complete with all necessary fixing arrangement complete as per shown in drawing and directed by the Architect. </t>
  </si>
  <si>
    <t>Hardware/Locks: Dorma XLC, Kitch, Geze, Hettich, Dorset, Halflae</t>
  </si>
  <si>
    <t xml:space="preserve">Hardware: Dorset, Ingersoll Rand, Hettich, Kitch, </t>
  </si>
  <si>
    <t>Flush Doors: Merino, Green ply industries, Century, Sonear, Alpro, Durian</t>
  </si>
  <si>
    <t>Providing and fixing phenol bonded solid core flush door shutters of approved quality and make non decorative type core of block board construction with internal frame of teak wood.</t>
  </si>
  <si>
    <t>Providing and fixing false ceiling at all height including providing and fixing of frame work made of special sections, power pressed from M.S. sheets and galvanized with zinc coating of 120 gms/sqm (both side inclusive) as per IS : 277 and consisting of angle cleats of size 25 mm wide x 1.6 mm thick with flanges of 27 mm and 37mm, at 1200 mm centre to centre, one flange fixed to the ceiling with dash fastener 12.5 mm dia x 50mm long with 6mm dia bolts, other flange of cleat fixed to the angle hangers of 25x10x0.50 mm of required length with nuts &amp; bolts of required size and other end of angle hanger fixed with intermediate G.I. channels 45x15x0.9 mm running at the spacing of 1200 mm centre to centre, to which the ceiling section 0.5 mm thick bottom wedge of 80 mm with tapered flanges of 26 mm each having lips of 10.5 mm, at 450 mm centre to centre, shall be fixed in a direction perpendicular to G.I. intermediate channel with connecting clips made out of 2.64 mm dia x 230 mm long G.I. wire at every junction, including fixing perimeter channels 0.5 mm thick 27 mm high having flanges of 20 mm and 30 mm long, the perimeter of ceiling fixed to wall/partition with the help of rawl plugs at 450 mm centre, with 25mm long dry wall screws @230 mm interval, including fixing of gypsum board to ceiling section and perimeter channel with the help of dry wall screws of size 3.5 x 25 mm at 230 mm c/c, including jointing and finishing to a flush finish of tapered and square edges of the board with recomme-nded jointing compound, jointing tapes, finishing with jointing compound in 3 layers covering upto 150 mm on both sides of joint and two coats of primer suitable for board, all as per manufacturer’s specification and also including the cost of making openings for light fittings, grills, diffusers, cutouts made with frame of perimeter channels suitably fixed, all complete as per drawings, specification and direction of the Engineer in Charge including the cost of painting and making trap door made of 12 mm thick prelaminated partical board resting/ fixed including all hardware, hard wood lipping etc. complete as per drawing : Knuff Size: 600x600</t>
  </si>
  <si>
    <t>sq.m.</t>
  </si>
  <si>
    <t>Cladding under this section shall be considered to be applied only to one side.</t>
  </si>
  <si>
    <t>All exposed edges/ corners/ grooves to have proprietary corner/ edge bead sections/ channels as per Architect's instructions.</t>
  </si>
  <si>
    <t>All exposed gyp board edges to be fixed with BeadEx self adhesive.</t>
  </si>
  <si>
    <t>Approved make</t>
  </si>
  <si>
    <r>
      <rPr>
        <b/>
        <sz val="11"/>
        <rFont val="Times New Roman"/>
        <family val="1"/>
      </rPr>
      <t>Door Frame:</t>
    </r>
    <r>
      <rPr>
        <sz val="11"/>
        <rFont val="Times New Roman"/>
        <family val="1"/>
      </rPr>
      <t xml:space="preserve"> Made overall size 60 x 150 mm finished with polish finish as shown in drawing .</t>
    </r>
    <r>
      <rPr>
        <b/>
        <sz val="11"/>
        <rFont val="Times New Roman"/>
        <family val="1"/>
      </rPr>
      <t xml:space="preserve">(Steem beech wood basic cost Rs. 3500.00 per/cft )  Note:- for partition frame size - 50 x 100 or as per partitions width.  </t>
    </r>
  </si>
  <si>
    <r>
      <t>Architraves of overall size 40 x 12 mm fixed to wooden frame both side as shown in drawing.</t>
    </r>
    <r>
      <rPr>
        <b/>
        <sz val="11"/>
        <rFont val="Times New Roman"/>
        <family val="1"/>
      </rPr>
      <t>(in teak wood. Ivory cost/ghana teak)</t>
    </r>
  </si>
  <si>
    <r>
      <rPr>
        <b/>
        <sz val="11"/>
        <rFont val="Times New Roman"/>
        <family val="1"/>
      </rPr>
      <t>Including providing &amp; fixing of  all hardware &amp; accessaries,</t>
    </r>
    <r>
      <rPr>
        <sz val="11"/>
        <rFont val="Times New Roman"/>
        <family val="1"/>
      </rPr>
      <t xml:space="preserve"> hinges, door handle, door closer, door stopper, lock, tower bolt, door buffer, making of grooves, providing &amp; applying wood preservative, </t>
    </r>
    <r>
      <rPr>
        <b/>
        <sz val="11"/>
        <rFont val="Times New Roman"/>
        <family val="1"/>
      </rPr>
      <t>antitermite proof paint, polish,</t>
    </r>
    <r>
      <rPr>
        <sz val="11"/>
        <rFont val="Times New Roman"/>
        <family val="1"/>
      </rPr>
      <t xml:space="preserve"> screws, nails, wooden studs, wooden beading, all necessary fixing arrangement etc complete as per design and drawing.</t>
    </r>
    <r>
      <rPr>
        <b/>
        <sz val="11"/>
        <rFont val="Times New Roman"/>
        <family val="1"/>
      </rPr>
      <t xml:space="preserve"> all hardware to be dorma/Hettich or equivalant Make</t>
    </r>
  </si>
  <si>
    <t>FULL HEIGHT GLASS PARTITION (12mm Thk Toughfened Glass Partition)</t>
  </si>
  <si>
    <t>Total Amount for Electrical Works to be carried over the summary</t>
  </si>
  <si>
    <t>III</t>
  </si>
  <si>
    <t>Total Amount for HVAC Works to be carried over the summary</t>
  </si>
  <si>
    <t>Item same as above but with overall size of shutter is 750 to 900 x 2100mm with or without vision panel (as per requirement).</t>
  </si>
  <si>
    <t>15W Green LEDi Philips</t>
  </si>
  <si>
    <t>Providing and fixing in gypsum ceiling, connecting testing and commissioning of following luminaires including the cost of necessary inter-connections required. Philips Green LEDi downlighter inclusive of gearbox.(Luminare all complete) (Wipro Maxi iris/Green Led/Phillips BBS 170) / Havells</t>
  </si>
  <si>
    <t>Supply, Installation, Testing and Commissioning of 5W Mirror Light (Cat no-Bajaj Lighting BCLSB 05 WH or equivalent as specified in the approved list of make.)</t>
  </si>
  <si>
    <t>AIR CONDITIONING WORKS</t>
  </si>
  <si>
    <t xml:space="preserve">Veneer:    Duro  </t>
  </si>
  <si>
    <t>Modular Grid Ceiling</t>
  </si>
  <si>
    <r>
      <t xml:space="preserve">Providing and Fixing of false ceilings at all heights of 600mm x 600mm Grid ceiling tiles with Microlook Edge laid on prelude XL exposed </t>
    </r>
    <r>
      <rPr>
        <b/>
        <sz val="11"/>
        <rFont val="Times New Roman"/>
        <family val="1"/>
      </rPr>
      <t>silouette grid systems</t>
    </r>
    <r>
      <rPr>
        <sz val="11"/>
        <rFont val="Times New Roman"/>
        <family val="1"/>
      </rPr>
      <t xml:space="preserve"> with 15mm wide T- section flanges colour white. The framework comprise of main runner spaced at 1200mm centers securely fixed to the structural soffit by approved hangers at 1200mm maximum centers. Hangers (GI wire of 4.0mm dia) to be fixed by approved roof plug/ fastener, level adjusters and screws etc. The last hanger at the end of each main runner should not be greater than 450mm from the adjacent wall. Flush fitting 1200mm long cross tees (with double stitching) to be interlocked between main runners at 600mm centers to form 1200 x 600 modules. Cut cross tees longer than 600mm to be supported independently.</t>
    </r>
  </si>
  <si>
    <t xml:space="preserve">600mm x 600mm modules to be formed by fitting 600mm long flush fitting corss tees centrally between the 1200mm cross tees. Perimeter trim to be Armstrong wall angle secured to walls at 450mm maximum centrers. The quoted rate shall be inclusive for making opening for light fixtures, diffusers &amp; AC fittings. The quoted rate shall be inclusive of suspenders at all heihgt &amp; extra member required for all openings. </t>
  </si>
  <si>
    <t xml:space="preserve">ARMSTRONG grid system of size 600x600 </t>
  </si>
  <si>
    <t>Supply &amp; Installation of exhaust fan in the exisitng opening, including making the hole to suit the size of the above   fan, making good damages connection, I/c fixing louvers / shutters complete with frame,  mounting rings frame with four fixing holes, testing and commissioning etc. as required.(Crompton Greaves / Orient Heavy duty )</t>
  </si>
  <si>
    <t>1A</t>
  </si>
  <si>
    <t>DEMOLITION  WORKS</t>
  </si>
  <si>
    <t>LS</t>
  </si>
  <si>
    <t>CIVIL WORKS</t>
  </si>
  <si>
    <t>BRICK WORK</t>
  </si>
  <si>
    <t>Cum</t>
  </si>
  <si>
    <t>Half brick masonry with common burnt clay F.P.S. (non modular) bricks of
class designation 7.5 in superstructure above plinth level up to floor V
level.</t>
  </si>
  <si>
    <t>Cement mortar 1:3 (1 cement :3 coarse sand)</t>
  </si>
  <si>
    <t>PLASTER</t>
  </si>
  <si>
    <t>Plastering of walls in 12mm th. smooth cement plaster on existing block masonary, RCC columns, RCC Walls, of any profile, in 1:4 cement mortar, (1unit- cement, 4unit- fine screened sand), incl. of hacking on column/wall, making surface wet before applying plaster and proper curing after plaster etc complete. all plaster works will have provision of chicken mesh with  more than 2" overlap between RCC member and wall so as to  avoid cracks due to thermal expansion, chicken mesh to be also provided on all chased surfaces such as ,conduit chasing , pipe line chasing etc. and then chased area to be replastered . Cost to be inclusive of all including scafolding at all heights .</t>
  </si>
  <si>
    <t xml:space="preserve">R.C.C </t>
  </si>
  <si>
    <t>Providing, laying, compacting and laying in position RCC of the 1:1.5:3 cement concrete with TOR steel  reinforcement with stirrups of 8mm dia TOR steel at 200mm c/c , including 12mm cover,  necessary shuttering, curing, compacting, bending of steel reinforcement etc Complete &amp; all to be included in cost &amp; quoted rate shall for all levels of floor &amp; height.</t>
  </si>
  <si>
    <t>for Toilet, Kitchen, Pantry counter &amp; for Lintel of doors, strong room RCC walls, etc. in brick works</t>
  </si>
  <si>
    <t>P.C.C</t>
  </si>
  <si>
    <t>Providing and laying plain cement concrete 1:2:4  mix (1 cement :2 coarse sand :4 hard stone aggregate 20 mm nominal size) under floors. For raceways, electrical conduits in floors etc. over existing R.C.C Slab, necessary shuttering, curing, compacting, etc Complete &amp; all to be included in cost &amp; quoted rate shall for all levels of floor &amp; height.</t>
  </si>
  <si>
    <t>For raceways, electrical conduits in floors etc.</t>
  </si>
  <si>
    <t>Providing and laying polished granite stone in choice shade laid in floors and counter tops over 20mm (average) thick base of cement mortar 1:4 (1 cement :4 coarse sand) followed by laying and fixing with highly polymer single component adhesive of LATICRETE / BAL ENDURA or equivalent with minimum 6 mm thickness and jointed with white cement slurry mixed with matching pigment,  including rubbing and polishing and curing etc. complete at all levels. (Sample of stones shall be got approved by Engineer-in-Charge).</t>
  </si>
  <si>
    <t>Granite Base cost : 250 Rs Sq.ft  leaving taxes and freight and loading un-loading charges (For Pantry counter)</t>
  </si>
  <si>
    <t>item same as above in skirting, risers  of  steps, Ledge of pantry counter, toilet counter etc.,  on 12mm  thick  cement  plaster 1:3  (1  cement : 3  coarse sand)  with necesarry groove, joints chamfer, all complete as drawings to be provided by the architect/as per instuction of site in charge.</t>
  </si>
  <si>
    <t>For making nosing (edge moulding, half round/full round) in required shape treads of steps, Toilet/Pantry Counter etc.</t>
  </si>
  <si>
    <t xml:space="preserve">Providing and Laying  tile dado of approved make, shade and pattern as approved by Architect,  with epoxy grouting ,making grooves using 2/ 3mm PVC spacers and epoxy grouted with tile groute of matching shade of tile including cutting, grouting the joints with epoxy grout of endure or equivalant and pigment to match the shade of tile including cutting, etc. complete in all respects as per pattern and drawing. </t>
  </si>
  <si>
    <t>FLOORING / CLADDING WORKS</t>
  </si>
  <si>
    <t>(Quoted Rates are for all heights, depths, levels, leads and lifts and for all design and pattern shown in drawings)</t>
  </si>
  <si>
    <r>
      <t xml:space="preserve">Stones shall be procured in slabs of varying sizes quoted rates also to include cutting of stones as per required sizes from slab. </t>
    </r>
    <r>
      <rPr>
        <b/>
        <sz val="11"/>
        <rFont val="Times New Roman"/>
        <family val="1"/>
      </rPr>
      <t>Note: Actual finished area to be measured and paid for.</t>
    </r>
  </si>
  <si>
    <r>
      <t>Note :-</t>
    </r>
    <r>
      <rPr>
        <sz val="11"/>
        <rFont val="Times New Roman"/>
        <family val="1"/>
      </rPr>
      <t xml:space="preserve"> </t>
    </r>
    <r>
      <rPr>
        <b/>
        <sz val="11"/>
        <rFont val="Times New Roman"/>
        <family val="1"/>
      </rPr>
      <t>Vendor Shall submit &amp; get approved all type of  stone/Tiles sample by Architect  before execution.</t>
    </r>
  </si>
  <si>
    <t xml:space="preserve">Make Vitrified Tiles:  Kajaria / Somany / Johnson / Nitco </t>
  </si>
  <si>
    <t xml:space="preserve">Make Ceramic Tiles:  Kajaria / Somany / Nitco  </t>
  </si>
  <si>
    <t>For Toilet, Hand wash area and Kitchen Area.</t>
  </si>
  <si>
    <t xml:space="preserve">FINISHING WORKS
</t>
  </si>
  <si>
    <t>Notes:</t>
  </si>
  <si>
    <t>Painting rates to include cost of covering/ protecting all finishing materials including switches, lighting fixtures, AC equipment etc.</t>
  </si>
  <si>
    <t>Applying painters putty &amp; scrapping the surface and repeating the process as many times as is required to achieve a thoroughly smooth surface for partitions paneling and walls</t>
  </si>
  <si>
    <t>POP punning</t>
  </si>
  <si>
    <t>Providing and applying plaster  of  paris (super fine quality) punning  with minimum thickness of 6mm and finish the surface smooth in line and also making groove, level to the entire satisfaction of Architect including scraping  and hacking the existing finished surfaces, scaffolding etc. complete as per drawing.</t>
  </si>
  <si>
    <t>Plastic Acrylic Emulsion paint</t>
  </si>
  <si>
    <t>Providing and applying three coats of pre-approved Plastic acrylic emulsion paint to walls, partitions etc. including surface preparation with two coats of putty, primer and sanding all complete. With the necessary drying periods for each coat. The final finish should be of a uniform and neat finish to the satisfaction of the Architect. Cost to be inculde for all heifht and surfaces.(Low VOC contain paint) Make: ICI  DULUX  ,Asian Paints</t>
  </si>
  <si>
    <t>TEXTURE PAINT</t>
  </si>
  <si>
    <t>Wall painting with Texture paint interior grade of Unitile make or approved equivalent of approved shade and quality (2 or more coats) on new work to give an even shade including preparation of surface complete as directed. Make: Spectrum/Unitile/ pidilite/</t>
  </si>
  <si>
    <t>Base Rate 80 Rs/Sq.Ft  leaving taxes and transportation charges.</t>
  </si>
  <si>
    <t>MISCELLANEOUS</t>
  </si>
  <si>
    <t>BLINDS</t>
  </si>
  <si>
    <t xml:space="preserve">Roller Blinds- Normal </t>
  </si>
  <si>
    <t>Providing &amp; fixing roller blinds comprising of polymer coated fibre fabric with minimum openness factor of 3% as per AS standards. The fabric shall be fire retardant and have high heat reflection ratios. The roller mechanism shall be a moulded unit made from engineering grade plastic polymer with steel spring support. The fabric shall be finished on the sides with edge tape duly welded for waviness control. The fabric shall be attached to the roller tube with high quality self adhesive tape. Average width of blinds shall be 2000mm and fall of 3000mm with manual operation.</t>
  </si>
  <si>
    <r>
      <rPr>
        <b/>
        <sz val="11"/>
        <rFont val="Times New Roman"/>
        <family val="1"/>
      </rPr>
      <t xml:space="preserve">Headrail: </t>
    </r>
    <r>
      <rPr>
        <sz val="11"/>
        <rFont val="Times New Roman"/>
        <family val="1"/>
      </rPr>
      <t>shall be .812" high x 2" deep extruded aluminum headrail with a wall thickness of 0.045” and painted to coordinate with fabric color.</t>
    </r>
  </si>
  <si>
    <r>
      <t xml:space="preserve">Cord lock: </t>
    </r>
    <r>
      <rPr>
        <sz val="11"/>
        <rFont val="Times New Roman"/>
        <family val="1"/>
      </rPr>
      <t xml:space="preserve">shall be a snap-in design of injection-molded thermoplastic incorporating a metal, free-floating, serrated cord-locking roller. </t>
    </r>
  </si>
  <si>
    <r>
      <t xml:space="preserve">Lift cord: </t>
    </r>
    <r>
      <rPr>
        <sz val="11"/>
        <rFont val="Times New Roman"/>
        <family val="1"/>
      </rPr>
      <t>shall be 1.2mm polyester and concealed for a clean appearance. A snap tassel and joiner ball connect to a single Danskord for raising and lowering the shade. Cord, tassel and joiner ball are color coordinated with fabric.</t>
    </r>
  </si>
  <si>
    <r>
      <t>Installation:</t>
    </r>
    <r>
      <rPr>
        <sz val="11"/>
        <rFont val="Times New Roman"/>
        <family val="1"/>
      </rPr>
      <t xml:space="preserve"> Bracket shall be low profile, hidden snap-in design made of 0.025” zinc-plated spring steel.</t>
    </r>
  </si>
  <si>
    <r>
      <t xml:space="preserve">Bottomrail: </t>
    </r>
    <r>
      <rPr>
        <sz val="11"/>
        <rFont val="Times New Roman"/>
        <family val="1"/>
      </rPr>
      <t>shall be 0.375" high x 2" deep extruded aluminum with a wall thickness of 0.045” and painted to coordinate with fabric color.</t>
    </r>
  </si>
  <si>
    <t>Fabrication Shades shall be fabricated according to specifications and accurate to tolerance established by SWF engineering standards</t>
  </si>
  <si>
    <t xml:space="preserve">Basic Cost:  Rs 1500 per sm + taxes </t>
  </si>
  <si>
    <t>make: Vista / Hounter Douglas</t>
  </si>
  <si>
    <t>SANITARY WORKS</t>
  </si>
  <si>
    <t>LUMPSUM</t>
  </si>
  <si>
    <t xml:space="preserve">Providing and fixing kitchen sink with RS CI brackets under granite top, CP brass chain with rubber plugs 40mm C.P. brass waste and 40mm C.P. brass trap with necessary unions complete including painting and fitting, cutting and making good the wallls wherever required:
a) Stainless steel sink (AMC / Neelkanth/Nirali) with drainboard size 400 x 350 x 152mm.
</t>
  </si>
  <si>
    <t>Providing and Fixing 15mm nominal bore C.P. brass kitchen mixer with swiveling spout (hot and cold ) and deluxe head of approved make. Jaquar of basic price (Rs. 2500/- each)</t>
  </si>
  <si>
    <t xml:space="preserve">Providing and Fixing white  glazed vitreous china single  trap syphonic pattern having back inlet ,supporting Cast iron chair ,wall hung water closet with composite Concealed cistern  (European type) water  closet with seat and lid, with C.P. brass hinges and rubber buffers, adapter,  rubber joints fixed to W.C., C.P. brass screwed washers including cutting and making good the walls and floors wherever required and HDPE WC pan connector including jointing with Ivory cement coomplete in  all respects. </t>
  </si>
  <si>
    <t>Providing  fitting and fixing  Urinal Divider plate of Toughened glass as per detail.  including fitting and fixing all  compete as directed. Make Jaquar Model no-  IARA : 1810-UC size 900x450x8mm</t>
  </si>
  <si>
    <t>Providing and Fixing liquid Dline  soap dispenser in AISI316 SS grade in stain finish. with indicator ,  and brackets fixed to wooden cleats with C.P. brass screws.</t>
  </si>
  <si>
    <t>3.2</t>
  </si>
  <si>
    <t>7.1.1</t>
  </si>
  <si>
    <t>7.2.1</t>
  </si>
  <si>
    <t>8.1.1</t>
  </si>
  <si>
    <t>8.2.1</t>
  </si>
  <si>
    <t>SUMMARY OF CIVIL AND INTERIOR_FURNISHING WORKS</t>
  </si>
  <si>
    <t>2.0</t>
  </si>
  <si>
    <t>3.0</t>
  </si>
  <si>
    <t xml:space="preserve"> FINISHING WORKS</t>
  </si>
  <si>
    <t xml:space="preserve">FALSE CEILING WORKS
</t>
  </si>
  <si>
    <t>6.0</t>
  </si>
  <si>
    <t>TOTAL AMOUNT FOR CIVIL AND INTERIOR_FURNISHING WORKS</t>
  </si>
  <si>
    <r>
      <t xml:space="preserve">With Tile </t>
    </r>
    <r>
      <rPr>
        <b/>
        <sz val="12"/>
        <rFont val="Times New Roman"/>
        <family val="1"/>
      </rPr>
      <t>(Basic rate of tiles Rs. 90/- Sft  leaving taxes and freight and loading un loading charges)</t>
    </r>
    <r>
      <rPr>
        <sz val="12"/>
        <rFont val="Times New Roman"/>
        <family val="1"/>
      </rPr>
      <t xml:space="preserve">  for Toilet &amp; pantry walls</t>
    </r>
  </si>
  <si>
    <t>Wall hung W.C. pan with white plastic seat &amp; lid "Thermoset moulded ( bakelite ) IS 2548 Part I  Model no  fittings all included  (Make: Cera / Hindware / Parryware)</t>
  </si>
  <si>
    <t>Providing and fixing white glazed vitreous china wash basin with R.S. or C.I. brackets painted Ivory, C.P. brass chain with rubber plug 32mm C.P. brass waste of standard pattern, 32 mm dia. C.P. brass bottle trap and union 32 mm dia C.P. pipes to wall flange. complete including cutting and making good the walls herever required leaving cost of angle valves . (Make: Cera / Hindware / Parryware)</t>
  </si>
  <si>
    <t xml:space="preserve">Square wash basin of approx. size 560x440mm for mounting under the counter with 15mm C.P. brass single hole mixing fitting. </t>
  </si>
  <si>
    <t>Providing  fitting and fixing vitreous china flat back type lipped  front urinal basin of   with  automatic flushing cistern  with standard flush pipe and CP brass spreader and brass unions, etc.all complete including painting of  fittings and brackets, cutting and  making good the walls  &amp; floors wherever required. (Make: Cera / Hindware / Parryware)</t>
  </si>
  <si>
    <t>Providing And Fixing 15 mm dia C.P. brass angle valves( jaquar make )  with C.P. copper connecting pipe union nut C.P. cast brass wall flange.</t>
  </si>
  <si>
    <t>Providing  and  fixing C.P. brass finish toilet paper holder (Jaquar)  of approved model complete .</t>
  </si>
  <si>
    <t xml:space="preserve">Providing ad fixing C.P. brass health faucet with angle valve complete. ( all Jaquar make ) </t>
  </si>
  <si>
    <t xml:space="preserve">Providing And Fixing 15mm dia C.P. brass single lever wash basin Mixer for wash basin ( all jaquar make ) </t>
  </si>
  <si>
    <t xml:space="preserve">Euronics SS soap dispenser (1000 ml to 800 ml) </t>
  </si>
  <si>
    <t xml:space="preserve">12.5 mm thick tapered edge gypsum moisture resistant board (for toilets) </t>
  </si>
  <si>
    <t xml:space="preserve">12.5 mm thick tapered edge gypsum fire resistant board conforming to IS: 2095- Part I </t>
  </si>
  <si>
    <r>
      <t xml:space="preserve">Providing and fixing Single/Double leaf frameless glass door made of 12 mm thick toughened glass </t>
    </r>
    <r>
      <rPr>
        <b/>
        <sz val="11"/>
        <rFont val="Times New Roman"/>
        <family val="1"/>
      </rPr>
      <t>including floor spring, patch fittings, SS top pivot, door handle, lock</t>
    </r>
    <r>
      <rPr>
        <sz val="11"/>
        <rFont val="Times New Roman"/>
        <family val="1"/>
      </rPr>
      <t xml:space="preserve"> of approved make (sample approved by the Architect/ Client) and all necessary hardwares and fixing arrangement complete as shown in drawing and directed by the Architect. make of Fitting as approved: Kich/Ozone/Neki/Dorma. &amp; Glass Make : Modiguard/Asahi float/ Saint-Gobain/Asahi India with cylinderical locks and kitch handles both sides 30mm dia and 600mm long in buffed SS 304 finish.</t>
    </r>
  </si>
  <si>
    <t>Note: 1. Aluminum frame for Partitions consisting of vertical studs of size 50mm &amp; horizontal members @ 600 x 600
 2.   At all services out lets such as switch sockets, data out lets, AC grills, etc. Horz. member of adequate size and section to be provided
 3.  All full ht. partitions, unless otherwise  specified will go up to RCC slab, complete with insulation, Gypsum Board etc. except second skin which can be stopped at flase ceiling. Actual Area executed will be paid for.
 4. All paneling framework, unless otherwise  specified will go up to bottom of true ceiling except the second skin which can be stopped at false ceiling
 5. All exposed wooden surfaces in this Item or anywhere else in the BOQ to have melamine polish as per approved sample
 6. All wooden framework under this item or anywhere else in the BOQ  to be treated with anti termite and fire retardant paint ( viper star )
 7. All the wooden framework under this Item or anywhere else in the BOQ  will have well seasoned wooden members of species as defined in the individual item
 8. All Glass to Glass, Glass to wood and Glass to SS joints shall be sealed with Dow Corning Glass sealant with minimum contact surface to be not less than 6mm after cleaning and masking procedure with full tool &amp; tackle .Silicon works to be got done by an approved specialized Agency.
 9. All panel like, gypsum board, Ply veneer etc to be fixed to the frame with dry wall screws, jointed and finished with requisite filler, paper tape, finisher and  and primer suitable for the surface.
 10. The outer skin on either side shall have 10mm grooves with aluminum  'L' angle bends fixed to the thickness of board at the edges, neatly finished
 11. Partitions to have extra skin of wire mesh. The same will be included in the item only.</t>
  </si>
  <si>
    <t>DRY PARTITION</t>
  </si>
  <si>
    <t>FRAME WORK FOR FULL HEIGHT PARITION: Frame work of Partition in Aluminum Section</t>
  </si>
  <si>
    <t>Providing and applying the claddings on the Alumium framework erected for Solid partitions.</t>
  </si>
  <si>
    <t>Cost for fixing plywood and fixing/cladding laminate/ veneer to be quoted as per case. Each side of the partition finishes will be measured as per the case.</t>
  </si>
  <si>
    <t>Contractor to make provision for all electrical/ networking boxes and to provide 30mm dia cut-outs as required. Electrical/ Network boxes/ other services to be provided  at desired height and location as indicated in the drawing or as instructed at site.</t>
  </si>
  <si>
    <t>All junctions between materials, columns, walls, etc to have a 10 mm groove with Aluminium `L'/ 'U' sections as per details. And all grooves joint and design pattern shall be included in quoted cost.</t>
  </si>
  <si>
    <t>At all locations where services are penetrating the partition above false ceiling to have additional Alumium frame work around the duct/ cable tray/ pipe and the gaps between the frame work and service to be filled with appropriate acoustic sealant or with fire stop material as directed.</t>
  </si>
  <si>
    <t>Laminates:   Merino / Green Lam / Formica / Durian</t>
  </si>
  <si>
    <t>Commercial ply make :  Century / Green/ Merino / Korra Ply/ Duro / Archidply</t>
  </si>
  <si>
    <t>Providing &amp; fixing 12 mm thk toughfened  glass partition finished  with machine polish at all exposed sides as per site requirement fixed with L-connectors complete as per detail drawing &amp; instructions of Architect including Etching Film ( garware ) as per design on above item as per instructions of Architect in required pattern.</t>
  </si>
  <si>
    <t>4.1.1</t>
  </si>
  <si>
    <t>5.1</t>
  </si>
  <si>
    <t>5.2</t>
  </si>
  <si>
    <t>5.3</t>
  </si>
  <si>
    <t>5.5</t>
  </si>
  <si>
    <t>5.6</t>
  </si>
  <si>
    <t>5.7</t>
  </si>
  <si>
    <t>5.8</t>
  </si>
  <si>
    <t>5.9</t>
  </si>
  <si>
    <t>5.10</t>
  </si>
  <si>
    <t>5.11</t>
  </si>
  <si>
    <t>5.12</t>
  </si>
  <si>
    <t>6.1.1</t>
  </si>
  <si>
    <t>6.2.1</t>
  </si>
  <si>
    <t>6.2.2</t>
  </si>
  <si>
    <t>7.1</t>
  </si>
  <si>
    <t>4.0</t>
  </si>
  <si>
    <t>WIRING</t>
  </si>
  <si>
    <r>
      <t xml:space="preserve">Supply all materials, receiving, storing, handling, fixing, laying, </t>
    </r>
    <r>
      <rPr>
        <b/>
        <sz val="11"/>
        <rFont val="Times New Roman"/>
        <family val="1"/>
      </rPr>
      <t xml:space="preserve">wiring </t>
    </r>
    <r>
      <rPr>
        <sz val="11"/>
        <rFont val="Times New Roman"/>
        <family val="1"/>
      </rPr>
      <t xml:space="preserve">and testing for light, fan, exhaust fan, 5 Amp. switch and socket, etc starting from   point control box to the outlet using ISI marked (IS:694) single core 1.5 sqmm flexible, flame retardant low smoke (FRLS), stranded </t>
    </r>
    <r>
      <rPr>
        <b/>
        <sz val="11"/>
        <rFont val="Times New Roman"/>
        <family val="1"/>
      </rPr>
      <t>copper conductors</t>
    </r>
    <r>
      <rPr>
        <sz val="11"/>
        <rFont val="Times New Roman"/>
        <family val="1"/>
      </rPr>
      <t xml:space="preserve"> PVC insulated 1100 Volt grade wiring in concealed / exposed system using 25 mm ISI marked (IS:IS:9537-III &amp; 3419) 2 mm thick, </t>
    </r>
    <r>
      <rPr>
        <b/>
        <sz val="11"/>
        <rFont val="Times New Roman"/>
        <family val="1"/>
      </rPr>
      <t>heavy duty PVC conduit</t>
    </r>
    <r>
      <rPr>
        <sz val="11"/>
        <rFont val="Times New Roman"/>
        <family val="1"/>
      </rPr>
      <t xml:space="preserve"> including all conduit accessories, such as bends, tees, draw boxes, minimum 1.2 mm thick G.I. or MS point control boxes with zinc plating and yellow passivation, together with wiring accessories such as  white </t>
    </r>
    <r>
      <rPr>
        <b/>
        <sz val="11"/>
        <rFont val="Times New Roman"/>
        <family val="1"/>
      </rPr>
      <t>modular plate type switches</t>
    </r>
    <r>
      <rPr>
        <sz val="11"/>
        <rFont val="Times New Roman"/>
        <family val="1"/>
      </rPr>
      <t xml:space="preserve"> and sockets,  cover plate, grid plate etc. including </t>
    </r>
    <r>
      <rPr>
        <b/>
        <sz val="11"/>
        <rFont val="Times New Roman"/>
        <family val="1"/>
      </rPr>
      <t>circuit wiring</t>
    </r>
    <r>
      <rPr>
        <sz val="11"/>
        <rFont val="Times New Roman"/>
        <family val="1"/>
      </rPr>
      <t xml:space="preserve"> from DB to switch board and switch board to switch board by 2x1.5 sq.mm. flexible flame retardant  copper wire with 1.5 sqmm Cu earth continuity wire. </t>
    </r>
  </si>
  <si>
    <t xml:space="preserve">The conduit being laid in recess (concealed) either in ceiling slab / wall, chasing on surface or under false ceiling including required clamping arrangement and required length of PVC flexible conduit or  in wooden partitions etc. complete as required at site.  (The minimum size of conduit will be 25 mm dia irrespective of number of wires drawn into it) </t>
  </si>
  <si>
    <t>One light point with 5 Amp.  switch.</t>
  </si>
  <si>
    <t>Each additional light point controlled by same 5 amp switch</t>
  </si>
  <si>
    <t>call bell push.</t>
  </si>
  <si>
    <t xml:space="preserve">Exhaust fan point with 5 Amp.  Switch </t>
  </si>
  <si>
    <t>Set of three 5 pin 5 amp shuttered socket outlet with 1 no. 5 amp switch.</t>
  </si>
  <si>
    <t xml:space="preserve">Blank plate for modular plate type switch boards wherever required. </t>
  </si>
  <si>
    <r>
      <t>Supply all materials, receiving, storing, handling, fixing, laying, wiring</t>
    </r>
    <r>
      <rPr>
        <b/>
        <sz val="11"/>
        <rFont val="Times New Roman"/>
        <family val="1"/>
      </rPr>
      <t xml:space="preserve"> </t>
    </r>
    <r>
      <rPr>
        <sz val="11"/>
        <rFont val="Times New Roman"/>
        <family val="1"/>
      </rPr>
      <t xml:space="preserve">and testing for </t>
    </r>
    <r>
      <rPr>
        <b/>
        <sz val="11"/>
        <rFont val="Times New Roman"/>
        <family val="1"/>
      </rPr>
      <t>power outlets</t>
    </r>
    <r>
      <rPr>
        <sz val="11"/>
        <rFont val="Times New Roman"/>
        <family val="1"/>
      </rPr>
      <t xml:space="preserve"> using ISI marked (IS:694) single core, flexible, flame retardant low smoke (FRLS), stranded </t>
    </r>
    <r>
      <rPr>
        <b/>
        <sz val="11"/>
        <rFont val="Times New Roman"/>
        <family val="1"/>
      </rPr>
      <t>copper conductors</t>
    </r>
    <r>
      <rPr>
        <sz val="11"/>
        <rFont val="Times New Roman"/>
        <family val="1"/>
      </rPr>
      <t xml:space="preserve"> PVC insulated 1100 Volt grade wiring in concealed/ exposed system using 20 mm/25 mm ISI marked </t>
    </r>
    <r>
      <rPr>
        <b/>
        <sz val="11"/>
        <rFont val="Times New Roman"/>
        <family val="1"/>
      </rPr>
      <t>heavy duty PVC conduit</t>
    </r>
    <r>
      <rPr>
        <sz val="11"/>
        <rFont val="Times New Roman"/>
        <family val="1"/>
      </rPr>
      <t xml:space="preserve"> (IS:IS:9537-III &amp; 3419) including all conduit accessories, such as bends, tees, draw boxes, minimum 1.2 mm thick G.I. or MS point control boxes with zinc plating and yellow passivation, together with wiring accessories such as  white </t>
    </r>
    <r>
      <rPr>
        <b/>
        <sz val="11"/>
        <rFont val="Times New Roman"/>
        <family val="1"/>
      </rPr>
      <t xml:space="preserve">modular plate type switches and sockets, </t>
    </r>
    <r>
      <rPr>
        <sz val="11"/>
        <rFont val="Times New Roman"/>
        <family val="1"/>
      </rPr>
      <t xml:space="preserve"> cover plate, grid plate etc. including submain wiring from DB to outlet with Cu earth continuity wire, conduit being laid in recess (concealed) either in ceiling slab / wall, chasing on surface or under false ceiling including required clamping arrangement and required length of PVC flexible conduit or  in wooden partitions etc. complete as required at site. </t>
    </r>
  </si>
  <si>
    <t>One 6 pin 15 amp shuttered socket outlet with 15 amp switch by 2x4 + 2.5 sq mm copper wires. (Primary Power)</t>
  </si>
  <si>
    <t xml:space="preserve">20 amp SPN industrial metal clad outlet in MS box with 20 amp C series DP MCB and metal plug top instead of modular switch &amp; sockets by 2x4 + 2.5 sq mm copper wires. </t>
  </si>
  <si>
    <t xml:space="preserve">DISTRIBUTION BOARDS AND  CIRCUIT  BREAKERS </t>
  </si>
  <si>
    <r>
      <t xml:space="preserve">Supplying, receiving, storing, handling, erecting, testing and commissioning of </t>
    </r>
    <r>
      <rPr>
        <b/>
        <sz val="11"/>
        <rFont val="Times New Roman"/>
        <family val="1"/>
      </rPr>
      <t>Single Pole and Neutral MCB distribution board</t>
    </r>
    <r>
      <rPr>
        <sz val="11"/>
        <rFont val="Times New Roman"/>
        <family val="1"/>
      </rPr>
      <t>, IP 43 protection, sheet steel, double door, powder coated, 240 volts, in recess/surface, complete with 100 amp tinned  copper bus bar, neutral bar, earth bar, top and bottom removable gland plates with knockouts, interconnections, earthing etc. as required. DB's shall be original factory fabricated of approved make.</t>
    </r>
  </si>
  <si>
    <t>Make : Legrand-Lexic / L&amp;T / Hager / ABB / Schneider-Acti 9</t>
  </si>
  <si>
    <t>16 WAYS SPN</t>
  </si>
  <si>
    <t>12 WAYS SPN</t>
  </si>
  <si>
    <r>
      <t xml:space="preserve">Supplying, fixing, connecting, testing and commissioning of following  rating, ISI marked (IS 8828) 240 / 415 volts, 10 KA,   </t>
    </r>
    <r>
      <rPr>
        <b/>
        <sz val="11"/>
        <rFont val="Times New Roman"/>
        <family val="1"/>
      </rPr>
      <t xml:space="preserve">Miniature Circuit Breaker (MCB) </t>
    </r>
    <r>
      <rPr>
        <sz val="11"/>
        <rFont val="Times New Roman"/>
        <family val="1"/>
      </rPr>
      <t xml:space="preserve"> of single / double / three / four poles in the existing MCB DB or in existing MS enclosure complete in all respects.</t>
    </r>
  </si>
  <si>
    <t>5 to 32 Amp. SP MCB</t>
  </si>
  <si>
    <t>5 to 32 Amp. DP MCB</t>
  </si>
  <si>
    <t>40 Amp.        DP MCB</t>
  </si>
  <si>
    <t>50/63 Amp.   DP MCB</t>
  </si>
  <si>
    <t>32 Amp.        FP MCB</t>
  </si>
  <si>
    <t>40 Amp.        FP MCB</t>
  </si>
  <si>
    <t>50/63 Amp.   FP MCB</t>
  </si>
  <si>
    <t>TELEPHONE, DATA &amp; TV</t>
  </si>
  <si>
    <r>
      <t xml:space="preserve">Supply and fixing of ISI marked (IS:9537-part 3 &amp; 3419) 2 mm thick </t>
    </r>
    <r>
      <rPr>
        <b/>
        <sz val="11"/>
        <rFont val="Times New Roman"/>
        <family val="1"/>
      </rPr>
      <t>heavy duty PVC conduit</t>
    </r>
    <r>
      <rPr>
        <sz val="11"/>
        <rFont val="Times New Roman"/>
        <family val="1"/>
      </rPr>
      <t xml:space="preserve"> in concealed / exposed system in wall, ceiling or on floor including  cutting of brick work, laying of conduit  and fixing it with M.S. hooks and then plastering with cement, sand motar finished to the level, providing necessary sockets, bends, tees, junction boxes of required sizes etc as directed at site by the engineer-in-charge with supply of all material labour and T &amp; P required for proper completion of work. conduit being laid either in concealed system in ceiling slab or wall or on surface or under the frame of false ceiling including flexible conduits or through wooden partition including clamping arrangements as required.</t>
    </r>
  </si>
  <si>
    <t xml:space="preserve">25 mm dia. conduit </t>
  </si>
  <si>
    <r>
      <t xml:space="preserve">Providing &amp; Fixing of </t>
    </r>
    <r>
      <rPr>
        <b/>
        <sz val="11"/>
        <rFont val="Times New Roman"/>
        <family val="1"/>
      </rPr>
      <t>modular</t>
    </r>
    <r>
      <rPr>
        <sz val="11"/>
        <rFont val="Times New Roman"/>
        <family val="1"/>
      </rPr>
      <t xml:space="preserve"> plate type</t>
    </r>
    <r>
      <rPr>
        <b/>
        <sz val="11"/>
        <rFont val="Times New Roman"/>
        <family val="1"/>
      </rPr>
      <t xml:space="preserve"> telephone </t>
    </r>
    <r>
      <rPr>
        <sz val="11"/>
        <rFont val="Times New Roman"/>
        <family val="1"/>
      </rPr>
      <t>outlet</t>
    </r>
    <r>
      <rPr>
        <b/>
        <sz val="11"/>
        <rFont val="Times New Roman"/>
        <family val="1"/>
      </rPr>
      <t xml:space="preserve"> </t>
    </r>
    <r>
      <rPr>
        <sz val="11"/>
        <rFont val="Times New Roman"/>
        <family val="1"/>
      </rPr>
      <t xml:space="preserve">on 1.0 mm tk G. I. Switch control boxes,  with cover plate, grid plate, screws, etc with connections as required. </t>
    </r>
  </si>
  <si>
    <t>Single RJ 45 Tel. Jack</t>
  </si>
  <si>
    <r>
      <t xml:space="preserve">Providing, fixing, connecting &amp; testing  of Krone box </t>
    </r>
    <r>
      <rPr>
        <b/>
        <sz val="11"/>
        <rFont val="Times New Roman"/>
        <family val="1"/>
      </rPr>
      <t>(Telephone Tag Block)</t>
    </r>
    <r>
      <rPr>
        <sz val="11"/>
        <rFont val="Times New Roman"/>
        <family val="1"/>
      </rPr>
      <t xml:space="preserve"> in a  thermoplastic, IP 65 (weather proof) enclosure, internally embedded gasket, anti corrosive, insulated and shock proof with provision for cable through IP 65 glands complete in all respects. (Make : Hensel)</t>
    </r>
  </si>
  <si>
    <t>Supply and fixing of cat6 patch cord for voices uses</t>
  </si>
  <si>
    <r>
      <t xml:space="preserve">Providing, drawing, connecting and testing of </t>
    </r>
    <r>
      <rPr>
        <b/>
        <sz val="11"/>
        <rFont val="Times New Roman"/>
        <family val="1"/>
      </rPr>
      <t>telephone wire</t>
    </r>
    <r>
      <rPr>
        <sz val="11"/>
        <rFont val="Times New Roman"/>
        <family val="1"/>
      </rPr>
      <t xml:space="preserve"> of cat6 cable in MS/PVC conduit from telephone  outlet box to the junction box/tag block as required.</t>
    </r>
  </si>
  <si>
    <r>
      <t xml:space="preserve">Providing, drawing, connecting and testing of </t>
    </r>
    <r>
      <rPr>
        <b/>
        <sz val="11"/>
        <rFont val="Times New Roman"/>
        <family val="1"/>
      </rPr>
      <t>telephone wire</t>
    </r>
    <r>
      <rPr>
        <sz val="11"/>
        <rFont val="Times New Roman"/>
        <family val="1"/>
      </rPr>
      <t xml:space="preserve">  0.5 sqmm tinned annealed high conductivity copper conductor with high density Polyethylene insulation, paired, polyster taped and FR PVC sheathed in existing MS/PVC conduit from telephone  outlet box to the junction box/tag block as required.</t>
    </r>
  </si>
  <si>
    <t>2 pair 0.51 sq. mm.</t>
  </si>
  <si>
    <r>
      <t xml:space="preserve">Providing &amp; Fixing of </t>
    </r>
    <r>
      <rPr>
        <b/>
        <sz val="11"/>
        <rFont val="Times New Roman"/>
        <family val="1"/>
      </rPr>
      <t>modular</t>
    </r>
    <r>
      <rPr>
        <sz val="11"/>
        <rFont val="Times New Roman"/>
        <family val="1"/>
      </rPr>
      <t xml:space="preserve"> plate type white </t>
    </r>
    <r>
      <rPr>
        <b/>
        <sz val="11"/>
        <rFont val="Times New Roman"/>
        <family val="1"/>
      </rPr>
      <t>RJ 45 CAT 6 Data outlet</t>
    </r>
    <r>
      <rPr>
        <sz val="11"/>
        <rFont val="Times New Roman"/>
        <family val="1"/>
      </rPr>
      <t xml:space="preserve"> / information outlets ETL verified to meet or exceed TIA / EIA category 6 requirements, universal wiring label permitting to either T568A or T568B, UL listed,  for computer networking  complete in all respect with cover plate, grid plate, screws, MS box, etc with connections as required. </t>
    </r>
  </si>
  <si>
    <t>1 nos. RJ 45 Data Outlet</t>
  </si>
  <si>
    <r>
      <t xml:space="preserve">Providing, drawing, connecting and testing of enhanced category 4 pair </t>
    </r>
    <r>
      <rPr>
        <b/>
        <sz val="11"/>
        <rFont val="Times New Roman"/>
        <family val="1"/>
      </rPr>
      <t>LAN (local area network) cable</t>
    </r>
    <r>
      <rPr>
        <sz val="11"/>
        <rFont val="Times New Roman"/>
        <family val="1"/>
      </rPr>
      <t>, UL and CUL listed, in existing MS/PVC conduit or floor raceways including connections etc as required complete in all respects. (Make : AMP / Systemax)</t>
    </r>
  </si>
  <si>
    <t>CAT-6 network cable</t>
  </si>
  <si>
    <r>
      <t>Providing &amp; Fixing of</t>
    </r>
    <r>
      <rPr>
        <b/>
        <sz val="11"/>
        <rFont val="Times New Roman"/>
        <family val="1"/>
      </rPr>
      <t xml:space="preserve"> modular</t>
    </r>
    <r>
      <rPr>
        <sz val="11"/>
        <rFont val="Times New Roman"/>
        <family val="1"/>
      </rPr>
      <t xml:space="preserve"> plate type white coaxial </t>
    </r>
    <r>
      <rPr>
        <b/>
        <sz val="11"/>
        <rFont val="Times New Roman"/>
        <family val="1"/>
      </rPr>
      <t xml:space="preserve">television outlet </t>
    </r>
    <r>
      <rPr>
        <sz val="11"/>
        <rFont val="Times New Roman"/>
        <family val="1"/>
      </rPr>
      <t xml:space="preserve"> complete in all respect with cover plate, grid plate, screws, 1.0 mm tk G. I. Switch control boxes, etc with connections as required. </t>
    </r>
  </si>
  <si>
    <r>
      <t xml:space="preserve">Providing, drawing, connecting and testing of </t>
    </r>
    <r>
      <rPr>
        <b/>
        <sz val="11"/>
        <rFont val="Times New Roman"/>
        <family val="1"/>
      </rPr>
      <t xml:space="preserve">Television cable, </t>
    </r>
    <r>
      <rPr>
        <sz val="11"/>
        <rFont val="Times New Roman"/>
        <family val="1"/>
      </rPr>
      <t>Electrolytic grade solid annealed high conductivity copper conductor, gas injected physical polyethylene foam insulated, wrapped with aluminium tape and aluminium alloy wire braided, jelly flooded and PVC jacketing in black colour (Compatible to DTH TV signal),  in existing MS/PVC conduit from television outlet box to the junction box / splitter / subscriber or dwelling unit / Dish antenna as required.  (Make : Finolex / RR / Polycab / Skytone)</t>
    </r>
  </si>
  <si>
    <t xml:space="preserve">RG - 6 </t>
  </si>
  <si>
    <t>RACEWAY: including cutting of the floor and fixing as and wherever required.</t>
  </si>
  <si>
    <t>Supply, fixing, laying, hanging and embedding in wall of Aluminium raceway top cover openable with counter sunk screws, painted stove enamelled approved colour the cover should be tight on channel with counter sunk screws to avoid entry of vermins. It should be tightened in such a way to avoid ingress of mosquito, moisture and dust. The Aluminium  raceway / wire ways shall be complete with all accessories required such as bends, tees, reducers, offsets, cover, junction boxes etc. as reqd.</t>
  </si>
  <si>
    <t>Supply, laying, testing and commissioning of 100  MM wide x 50mm  raceway with all requirements.</t>
  </si>
  <si>
    <t>Supply, laying, testing and commissioning of 150  MM wide x 50mm   raceway with all requirements.</t>
  </si>
  <si>
    <t xml:space="preserve">SUBMAINS/MV CABLES </t>
  </si>
  <si>
    <t>10.1</t>
  </si>
  <si>
    <t>Providing and laying of PVC insulated copper conductor/Cable 1100 volt grade stranded flexible FRLS Wire in required size of pvc heavy duty conduit.</t>
  </si>
  <si>
    <t xml:space="preserve">2 x 16 + 1 x 6 sq.mm PVC insulated stranded flexible copper wires in  pvc conduit </t>
  </si>
  <si>
    <t xml:space="preserve">4 x 16 + 2 x 6 sq.mm PVC insulated stranded flexible copper wires in  pvc conduit </t>
  </si>
  <si>
    <t>mtr.</t>
  </si>
  <si>
    <t>Supply and fixing of 10 MDF Box with krone module</t>
  </si>
  <si>
    <t>Kota Stone</t>
  </si>
  <si>
    <t>Providing &amp; laying 20mm thick marble/Stone slab (1st sort) flooring, counter top, steps of stairs, landings etc., machine cut in required size laid over 20mm(avg.) thick base of  cement mortar 1:4 (1 cement : 4  coarse sand)  followed by laying and fixing with highly polymer single component adhesive of Weber of SAINT GOBAIN/ LATICRETE / BAL ENDURA or equivalent with minimum 6 mm thickness to create a water barrier and jointed with white cement slurry mixed with matching pigment,  including rubbing and polishing and curing etc. complete at all levels. (Sample of stones shall be got approved by Architect).</t>
  </si>
  <si>
    <t xml:space="preserve">FOR ONE KITCHEN </t>
  </si>
  <si>
    <t>P/F Powder coated Square/Round C.P. jali (chilly make)125 mm  on floor trap.</t>
  </si>
  <si>
    <t>8.2.2</t>
  </si>
  <si>
    <r>
      <rPr>
        <b/>
        <sz val="11"/>
        <rFont val="Times New Roman"/>
        <family val="1"/>
      </rPr>
      <t>SKIN</t>
    </r>
    <r>
      <rPr>
        <sz val="11"/>
        <rFont val="Times New Roman"/>
        <family val="1"/>
      </rPr>
      <t xml:space="preserve"> </t>
    </r>
    <r>
      <rPr>
        <b/>
        <sz val="11"/>
        <rFont val="Times New Roman"/>
        <family val="1"/>
      </rPr>
      <t>TYPE-1 OVER G.I FRAMING: 12 mm PLY + 6mm PLY + 1mm 3d textured Laminate</t>
    </r>
    <r>
      <rPr>
        <sz val="11"/>
        <rFont val="Times New Roman"/>
        <family val="1"/>
      </rPr>
      <t xml:space="preserve"> on single side of paneling. The PLY should be Leed certified Green Products, FSC certified and CE certification. which insure the quality of the products to the international standards. </t>
    </r>
  </si>
  <si>
    <r>
      <rPr>
        <b/>
        <sz val="11"/>
        <rFont val="Times New Roman"/>
        <family val="1"/>
      </rPr>
      <t>SKIN</t>
    </r>
    <r>
      <rPr>
        <sz val="11"/>
        <rFont val="Times New Roman"/>
        <family val="1"/>
      </rPr>
      <t xml:space="preserve"> </t>
    </r>
    <r>
      <rPr>
        <b/>
        <sz val="11"/>
        <rFont val="Times New Roman"/>
        <family val="1"/>
      </rPr>
      <t>TYPE-1 OVER G.I FRAMING: 12 mm PLY + 6mm PLY + 1mm 3d textured Laminate</t>
    </r>
    <r>
      <rPr>
        <sz val="11"/>
        <rFont val="Times New Roman"/>
        <family val="1"/>
      </rPr>
      <t xml:space="preserve"> on both sides of Partition. The PLY should be Leed certified Green Products, FSC certified and CE certification. which insure the quality of the products to the international standards. For partition (both sides will be measured as one)</t>
    </r>
  </si>
  <si>
    <t>installation of storing, unpacking, assembling, testing, &amp; commissioning of All type of Recessed / Surface mounted Lighting Fixtures (as approved by client/architect)   including all fixing  hardwares complete as required ( LED tube Light  20 watt )</t>
  </si>
  <si>
    <t>Providing and fixing  and commissining  Philips SmartBrite Linear Suspended 865K 40000lm 1200mm Luminaire, SP095V LED40S 865 W7L120 PSU WH</t>
  </si>
  <si>
    <t>One 5 pin 5 amp shuttered socket outlet with 5 amp switch (same for fan points)</t>
  </si>
  <si>
    <t>Supplying, laying, testing &amp; commissioning of 3.5 C x 50 sq.mm. at 1100 volts grade PVC insulated aluminum conductor armored cable with 10 gauge earth copper wire including cables end termination using appropriate Lugs, Glands, termination accessories , Clamps etc. as required as per specification. (Mains)</t>
  </si>
  <si>
    <t>Mtr.</t>
  </si>
  <si>
    <t>Supply and fixing of cat6 patch cord D-Link for voices uses</t>
  </si>
  <si>
    <t>running length 3 feet</t>
  </si>
  <si>
    <t>running length 7 feet</t>
  </si>
  <si>
    <t>EARTHING</t>
  </si>
  <si>
    <t>Supply, Installation, Testing and Commissioning of Maintenance Free Earthing system made up of copper bonded rod of 10 feet length, 23 mm dia. (Minimum copper bonding shall be 0.25mm) along with Rod-to Conductor connectors, Earth enhancement material, Pit Cover and other accessories as required and as per specification and other applicable codes (include chamber for earthing, Earthing certificate to be submitted along with the bill).</t>
  </si>
  <si>
    <t>Supply, Installation, Testing and Commissioning of Maintenance Free Earthing system made up of copper bonded rod of 10 feet length, 17.2 mm dia. (Minimum copper bonding shall be 0.25 mm) along with Rod-to-Conductor connectors, Earth enhancement material, Pit Cover and other accessories as required and as per specification and other applicable codes (include chamber for earthing, Earthing certificate to be submitted along with the bill).</t>
  </si>
  <si>
    <t>Providing and fixing of Copper/ GI strips in surface or in recess for loop earthing etc. as required.</t>
  </si>
  <si>
    <t xml:space="preserve">25 mm x 3 mm copper strip in B-class GI pipe     </t>
  </si>
  <si>
    <t>Providing and fixing 2 X 8 SWG dia. Cu earth wire in PVC conduit on surface or in recess for loop earthing along with the existing surface/ recess cable as required.</t>
  </si>
  <si>
    <t xml:space="preserve">SERVER ( providing fixing and commissioning ) </t>
  </si>
  <si>
    <t>24 Port Cat 6, Patch Panel ( make delink)  for Data including all necessary connections</t>
  </si>
  <si>
    <t xml:space="preserve">24 U Wall Mounted       .( Dynamic make ) </t>
  </si>
  <si>
    <t>Skirting</t>
  </si>
  <si>
    <t>Providing and fixing of 50mm alumunium skirting of approved make.</t>
  </si>
  <si>
    <t>r.mt.</t>
  </si>
  <si>
    <t>HISTORY WALL - WATERFALL FEATURE AREA</t>
  </si>
  <si>
    <t>Providing and fixing 12 mm DuPont Corian colour (Group A/B/C/D/E/F) with 2D CNC and lithography (portrait making) as per design specified for vertical water wall fixed over the casing. Casing should be made out of MS/ aluminum box section of 1.5 inch X 2 inch supporting structure (approx. 15-20kg/sqm) with all mechanical fixtures as per manufacturer's specification. Interior of casing should have provision for LED lights for backlighting, water pump and other fixtures required for water fall. The transformer and access entry should be planned for timely repaired &amp; maintenance (as required). Corian should be antibacterial anti fungal, heat resistant, impact resistant, isolative non conductive, stain resistant, scratch resistant, manufactured as per guidelines of ISO19712, also conforming to standards of Green Guard certified, OEHHA, AQMD, UL, Euroclass BS1 with minimum Specific Gravity 1.65 g/cm3, impact resistance of more than 160 cm in ball drop test as per DIN ISO 4586 T12. Corian should be jointed with metal substrate suitable Low VOC adhesive, moulding of edges, cove in internal corner, buffing of surface, making of holes for plumbing fixtures, flushing of joints, necessary hardware, silicon sealants, etc. all complete as per direction of Architect. The plan and elevation area (horizontal and vertical) will be measured for payment. (Installation Charges and all taxes included)</t>
  </si>
  <si>
    <t>Providing, Fixing, Testing &amp; Commissionbing of Riples Trickling Water fall  feature for recption area including all the required civil works, water pumps, water cycling pumps.  all necessory Civil work  civil work such like to create pool, water proofing etc. 76OD uPVC diffuser 3Mtr long</t>
  </si>
  <si>
    <t>uPVC Diffuser OD 75</t>
  </si>
  <si>
    <t>S36W Submersible LED Warm White (12x3 Watt LED)</t>
  </si>
  <si>
    <t>Power Supply - 12 VDC/ 20 Amp.</t>
  </si>
  <si>
    <t>SS Light Stand Custom Made</t>
  </si>
  <si>
    <t>Deck Box - Ripples</t>
  </si>
  <si>
    <t>Panel Body for Transformer with MCB for Pump
&amp; Llight(Outdoor type - SIZE 300X300X300)</t>
  </si>
  <si>
    <t>Pump 3 Hp Submersible 3 Ph. (65x50) Qmax 39m3/hr Hmax 25m - Ripples</t>
  </si>
  <si>
    <t>Providing, Fixing, Testing &amp; Commissioning of uPVC Pipe &amp; Fittings</t>
  </si>
  <si>
    <t>Pipes in uPVC 10kg pressure and fittings (Heavy)</t>
  </si>
  <si>
    <t>Providing, Fixing, Testing &amp; Commissioning of Wires &amp; Conduit</t>
  </si>
  <si>
    <t>Wires of various sizes including required accessories</t>
  </si>
  <si>
    <t>7.3</t>
  </si>
  <si>
    <t xml:space="preserve">P &amp; F of UPVC windows made out of hollow Multi-Chambered UPVC Sections with isolated drainage and reinforced with galvanized steel. The corners and joints shall be mitre cut and fusion welded. The overall dimensions of windows are as per eisiting windows with wall thickness of frame being 2.3mm ± 0.3mm. Openable Frame with shutters (internal of window) for Mosquito Sash shall be provided. The Window System shall be externally glazed with single glazing in 6mm glass. window installation shall be executed through specialized agencies authorized by the manufacturers. The windows shall be installed so as to provide a completely water proof and air tight solution for the purpose.The UPVC profile of frames and sash shall be mitered cut and fusion welded at all corners, including drilling of hole for fixing hardware &amp; drainage of water etc. making arragement for fixing hardware, EPDM gasket, with 1.2 +_ 0.2 mm thick galvanized steel profile to be inserted in required profile, frame shall be fixed to the wall with 8 mm x 100 mm long fastners all complete as per direction of Architect. All screws to be used shall be of S.S of make as approved by the Architect. Glazed window shall consist mainly of :                                                                                                                     </t>
  </si>
  <si>
    <t>1. Casement frame of size : 67 mm x 62 mm                                                                                                 2. Casement window sash/mullion (67 mm x 75 mm)                                                                                     3. Casement glazing bead (35 mm x 18 mm)                                                                                                        4. S.S - 304 grade, friction hinges of size 250 x 19 x 1.9 mm.                                                                                5. Tinted single glazing of thickness 5.5 mm with necessary gasket.                                                                          6. Multi-point lock with handles.                                                                                                                  Note: The new windows shall be installed after removing the exisitng M.S framed windows. After installing the new windows propoer sealing shall be done by the installer so as to ensure that there is no leakage of water, and outside making sides/edges &amp; slope. (All plastering, scaffolding, removal of debris is included in the cost.)</t>
  </si>
  <si>
    <t>STRETCHED CEILING</t>
  </si>
  <si>
    <t>Providing &amp; fixing stretched 3D fabric / translucent fabric xxtraceil ceiling made out of frame work of wooden ply 18mm comm. Ply board support, covered over with aluminium profile with small LED lights fittings (as per approved make &amp; design by architect) finished with xxtra ceiling PVC fabric of approved pattern by employer / architect stretched with hot air blower and fixed with fixed aluminium profile . All rates of base frame, aluminium profile, fastners, membrane, PVC xtra stretched fabric and LED lights to be included in this item.</t>
  </si>
  <si>
    <t>6.3</t>
  </si>
  <si>
    <t>WOODEN SLATS CEILING</t>
  </si>
  <si>
    <t>Providing &amp; fixing Wooden laminated false ceiling comprising of the following:</t>
  </si>
  <si>
    <t>1mm thick premium finish laminate (of approved shade) over 12mm thick commercial ply (Century/ Green/ Kitply) with hard wood (Beeachwood) frame of required section fixed to wall &amp; ceiling with necessary nails &amp; screws as required and as per drawing.</t>
  </si>
  <si>
    <t xml:space="preserve"> Laminate make: Formica / Greenlam / Durian / Merino.  Commercial Ply Make: Century/ Green/ Kitply/ Garnet</t>
  </si>
  <si>
    <r>
      <rPr>
        <b/>
        <sz val="11"/>
        <rFont val="Times New Roman"/>
        <family val="1"/>
      </rPr>
      <t>wood beading</t>
    </r>
    <r>
      <rPr>
        <sz val="11"/>
        <rFont val="Times New Roman"/>
        <family val="1"/>
      </rPr>
      <t xml:space="preserve"> all around as required.</t>
    </r>
  </si>
  <si>
    <t>6.4</t>
  </si>
  <si>
    <r>
      <t xml:space="preserve">Including all necessary nails, glues, teak wood lipping, </t>
    </r>
    <r>
      <rPr>
        <b/>
        <sz val="11"/>
        <rFont val="Times New Roman"/>
        <family val="1"/>
      </rPr>
      <t xml:space="preserve">melamine polishing, </t>
    </r>
    <r>
      <rPr>
        <sz val="11"/>
        <rFont val="Times New Roman"/>
        <family val="1"/>
      </rPr>
      <t xml:space="preserve">wood preservative paint, fire retardant paint, brushed steel hinges for trap door shutter including making opening for lights, AC grills etc. complete as per design and drawing. (Contractor to include the cost of members &amp; all required accessories for installation compelet in his quoted rate) </t>
    </r>
    <r>
      <rPr>
        <b/>
        <sz val="11"/>
        <rFont val="Times New Roman"/>
        <family val="1"/>
      </rPr>
      <t>(item to be executed in Staff Cabins &amp; Principal Cabin).</t>
    </r>
  </si>
  <si>
    <t>IV</t>
  </si>
  <si>
    <t>AUDIO-VIDEO WORKS</t>
  </si>
  <si>
    <t>nos</t>
  </si>
  <si>
    <t>SITC of Wall Mount Speaker</t>
  </si>
  <si>
    <t>SITC of Mixer Amplfier for speakers</t>
  </si>
  <si>
    <t>SITC of Wireless Lapel microphoen set</t>
  </si>
  <si>
    <t xml:space="preserve">SITC of Pop up box with HDMI, LAN , and power </t>
  </si>
  <si>
    <t>SITC of 15 U wall mount Rack</t>
  </si>
  <si>
    <t>SITC of signal cables,speaker cables,interconnects, connectors (1 lot)</t>
  </si>
  <si>
    <t>SITC of Video Conferencing Equipment with one year warranty pack</t>
  </si>
  <si>
    <t>Meeting Room</t>
  </si>
  <si>
    <t>no.</t>
  </si>
  <si>
    <t>SITC of Audio DSP with AEC</t>
  </si>
  <si>
    <t>SITC of Recording Device</t>
  </si>
  <si>
    <t>SITC of Recording camera</t>
  </si>
  <si>
    <t>SITC of Multi input switcher</t>
  </si>
  <si>
    <t>SITC of HDMI Twister pair transmitter set</t>
  </si>
  <si>
    <t>SITC of HDMI Twister pair Receiver set</t>
  </si>
  <si>
    <t>SITC of Document Camera</t>
  </si>
  <si>
    <t>Total Amount for Audio-Video Works to be carried over the summary</t>
  </si>
  <si>
    <t>AMOUNT FOR ELECTRICAL WORKS</t>
  </si>
  <si>
    <t>AMOUNT FOR HVAC WORKS</t>
  </si>
  <si>
    <t>AMOUNT FOR AUDIO-VIDEO WORKS</t>
  </si>
  <si>
    <t>TOTAL AMOUNT (EXCLUDING GST)</t>
  </si>
  <si>
    <t>Class Rooms (2 no.)</t>
  </si>
  <si>
    <t>SITC of Ultra short projector with interactive board</t>
  </si>
  <si>
    <t>AMOUNT FOR CIVIL, INTERIOR-FURNISHING WORKS (excluding loose furniture like storage, tables, chairs, sofas, center table, cafeteria furniture, bain marie counters etc.)</t>
  </si>
  <si>
    <t>2.1.1</t>
  </si>
  <si>
    <t>Dismantaling/Demolishing removing brick work,wall / fixtures, electrical wiring, cabing, switch sockets, loose furniture like tables, partitions, wooden storages, wall paneling, flase ceiling, light fixtures, old and unused cables, etc. to accommodate the proposed new layout and disposal of unserviceable material to a place permitted by the municipal authorities including making good any damages complete. No unservicable dismantalled material will be allowed to be accumulated at site. Decision of the architect/ employer as to what constitute unservicable material will be final and binding. The amount should include cost for carrying out any other unforseen items required for the proper execution of the work. All complete as per approval and instructions of the Architect/ employer.</t>
  </si>
  <si>
    <r>
      <t xml:space="preserve">Supplying, installing, testing and commissioning of </t>
    </r>
    <r>
      <rPr>
        <b/>
        <sz val="11"/>
        <rFont val="Times New Roman"/>
        <family val="1"/>
      </rPr>
      <t xml:space="preserve">wall bracket fan </t>
    </r>
    <r>
      <rPr>
        <sz val="11"/>
        <rFont val="Times New Roman"/>
        <family val="1"/>
      </rPr>
      <t xml:space="preserve">of 400 mm, complete with moulded propeller type blades, and accessories suitable for operation on 230 / 240 Volts, 50 Hz, single phase, A.C. supply.
</t>
    </r>
  </si>
  <si>
    <t>2.1.2</t>
  </si>
  <si>
    <t>2.1.3</t>
  </si>
  <si>
    <t>2.2.1</t>
  </si>
  <si>
    <t>2.2.2</t>
  </si>
  <si>
    <t>5.1.3</t>
  </si>
  <si>
    <t>8.1.2</t>
  </si>
  <si>
    <t>8.1.3</t>
  </si>
  <si>
    <t>8.1.4</t>
  </si>
  <si>
    <t>8.1.5</t>
  </si>
  <si>
    <t>8.1.6</t>
  </si>
  <si>
    <t>8.1.7</t>
  </si>
  <si>
    <t>9.1.1</t>
  </si>
  <si>
    <t>9.1.2</t>
  </si>
  <si>
    <t>9.2.1</t>
  </si>
  <si>
    <t>9.2.2</t>
  </si>
  <si>
    <t>9.2.3</t>
  </si>
  <si>
    <t>9.2.4</t>
  </si>
  <si>
    <t>9.2.5</t>
  </si>
  <si>
    <t>9.2.6</t>
  </si>
  <si>
    <t>9.2.7</t>
  </si>
  <si>
    <t>10.1.1</t>
  </si>
  <si>
    <t>10.2</t>
  </si>
  <si>
    <t>10.2.1</t>
  </si>
  <si>
    <t>10.3</t>
  </si>
  <si>
    <t>10.3.1</t>
  </si>
  <si>
    <t>10.3.2</t>
  </si>
  <si>
    <t>10.4</t>
  </si>
  <si>
    <t>10.5</t>
  </si>
  <si>
    <t>10.6</t>
  </si>
  <si>
    <t>10.7</t>
  </si>
  <si>
    <t>10.8</t>
  </si>
  <si>
    <t>10.9</t>
  </si>
  <si>
    <t>11.1</t>
  </si>
  <si>
    <t>11.1.1</t>
  </si>
  <si>
    <t>11.1.2</t>
  </si>
  <si>
    <t>12.1</t>
  </si>
  <si>
    <t>12.1.1</t>
  </si>
  <si>
    <t>12.1.2</t>
  </si>
  <si>
    <t>13</t>
  </si>
  <si>
    <t>13.1</t>
  </si>
  <si>
    <t>13.2</t>
  </si>
  <si>
    <t>14.3.1</t>
  </si>
  <si>
    <t>14.3.2</t>
  </si>
  <si>
    <t>FOR TWO TOILETS , ONE HAND WASH AREA, ONE UTENSILS COLLECTION AREA AND ONE WASHING AREA</t>
  </si>
  <si>
    <t xml:space="preserve">Providing and Fixing CPVC pipes with all necessary fittings, accessories, bands, tees, elbows, reducers, clamps. suspenders, unions, check nut bends etc., including cutting, threading, chasing and making good the walls, floors RCC work etc., and filling the same with cement concrete 1: 2: 4 (1 cement: 2 coarse sand: 4 graded stone aggregate 20mm nominal size) after embedding the pipes , and Making necessary additions to existing CI and G.I pipe work including new work for G.I and C.I  upto connection in all toilets and kitchen (new space) including shifting of points, if required, and sealing of joints including waterproofing treatment to sunken areas and P/F all traps, nuts, joints, elbows, Tees, etc complete. </t>
  </si>
  <si>
    <r>
      <t xml:space="preserve">same as above With Vitrified Tiles of </t>
    </r>
    <r>
      <rPr>
        <b/>
        <sz val="11"/>
        <rFont val="Times New Roman"/>
        <family val="1"/>
      </rPr>
      <t>Base rate of Vitrified tiles Rs. 800/- per Sqm. leaving taxes and freight and loading un loading charges )</t>
    </r>
    <r>
      <rPr>
        <sz val="11"/>
        <rFont val="Times New Roman"/>
        <family val="1"/>
      </rPr>
      <t xml:space="preserve"> 
</t>
    </r>
    <r>
      <rPr>
        <b/>
        <sz val="11"/>
        <rFont val="Times New Roman"/>
        <family val="1"/>
      </rPr>
      <t>Preferred size: 1200 x 600 mm</t>
    </r>
  </si>
  <si>
    <t xml:space="preserve">Providing and laying Ceramic glazed floor tiles of size 300x450 mm or as per approved size by the Architect (thickness to be specified by the manufacturer) of 1st quality conforming to IS : 15622 of approved make in colours such as White, Ivory, Grey, Fume Red Brown, laid on 20 mm thick cement mortar 1:4 (1 Cement : 4 Coarse sand), Jointing with grey cement slurry @ 3.3 kg/sqm including pointing the joints with white cement and matching pigment etc., complete. </t>
  </si>
  <si>
    <t>Providing and laying 10-12mm thick Vitrified tiles of Kajaria / Somany / Johnson / Nitco  make of approved shade of size as per drawing in floors over 20mm (average) base of cement   mortar  1:4 ( 1 cement :4 coarse sand) required thickness to match finished floor level mentioned and to match the neighboring floor finish and jointed with epoxy grout of approved shade from Bal Endure or equivalent brand all complete as directed complete. Rate to include forming pattern in the flooring like border, skirting, cut tiles, Protecting of the tile till hand over date by POP., etc including 2 to 4 mm spacers as prescribed by the Architect all complete as per detailed architectural drawing.</t>
  </si>
  <si>
    <t xml:space="preserve">Providing and fixing Aluminum Frame for Partitions consisting of vertical studs of size 50mm x 25mm &amp; horizontal members @ 600 x 600 or where ever required as per manufacturer, specs, using 10 gauge 2.59 mm thickness sections, teak wood will be inserted as may be required to fix door frames skirting etc. with all necessary fixing arrangement complete as per shown in drawing and directed by the Architect. Quote only for framework.   </t>
  </si>
  <si>
    <t>Implementation services  includes - System Integration, Design, Engineering,  Labour, Installation, Programming, Testing and commissioning and training to users at the site to set the system up and operate the same.</t>
  </si>
  <si>
    <t>2.11</t>
  </si>
  <si>
    <t>SITC of 100" Full HD customized LED display (for Reception area) including all necessary connections,, frame work (powder coated) / wooden etc. all complete as per Architect's instructions.</t>
  </si>
  <si>
    <t>SITC of 60" Full HD customized LED display including all necessary connections,, frame work (powder coated) / wooden etc. all complete as per Architect's instructions.</t>
  </si>
  <si>
    <t>V</t>
  </si>
  <si>
    <t>FIRE - FIGHTING WORKS</t>
  </si>
  <si>
    <t xml:space="preserve">Supplying of WIRE 2 CORE 1.5MM conductor non-armoured cable. (approve make: Polycab/ Finolex/ CCI) </t>
  </si>
  <si>
    <t>Supplying, Installation, connection, testing &amp; commissioning the following :</t>
  </si>
  <si>
    <t>i</t>
  </si>
  <si>
    <t>Smoke Detector - Optical type low current draw, wide operating voltage 8 to 30 VDC, Bi-colour LED detector status indicator. Automatic drift compensation. Tested and approved to EN54 - 7:2000 (Amendment 1). Photoelectric Smoke Detector. (Make :-Apollo/ System Sensor / Edwards)</t>
  </si>
  <si>
    <t>nos.</t>
  </si>
  <si>
    <t>ii</t>
  </si>
  <si>
    <t>HEAT Detector - Optical type low current draw, wide operating voltage 8 to 30 VDC, Bi-colour LED detector status indicator. Automatic drift compensation. Tested and approved to EN54 - 7:2000 (Amendment 1). Photoelectric Smoke Detector (Make Apollo/ System Sensor / Edwards)</t>
  </si>
  <si>
    <t>The LED of the above detectors should constantly blink when the system is ON and should constantly glow when actuated</t>
  </si>
  <si>
    <t>iii</t>
  </si>
  <si>
    <t>Electronic Hooter . Hi-Intensive sound (80 to 100 db), Tested by ERTL as per IS:2189. Power I/P 100 V AC or 24 V DC. Sound O/P 100dB. Colour Red. Speaker 4 watt : (Make Agni Surkhsha/Morley )</t>
  </si>
  <si>
    <t>iv</t>
  </si>
  <si>
    <t>Supply, Installation of Manual Call Point with hammer and chain. As per IS:2189. SS Chain , Hammer &amp; blinking.  Power I/P 24 V DC, MS Sheet, 750 gm., Dimensions (mm) 120 X 90 X 55. Colour - Red. (Make Agni Surkhsha/Morley )</t>
  </si>
  <si>
    <t>VI</t>
  </si>
  <si>
    <t>CCTV WORKS</t>
  </si>
  <si>
    <t>EACH</t>
  </si>
  <si>
    <t>Supply, Installation, Testing &amp; Commissioning of IP CCTV 3MP @ 25 fps, H.264 Compression, 1/3" Low Illumination Aptina Cmos, Hisilicon DSP, IP  Camera with 3 megapixel HD 2.8 - 12mm Lens, 48 IR LED upto 35 meters, Supports iOS &amp; Android Apps. Supports ONVIF. IP66 Protection Rating. Supports POE. Should support rest all features of IP camera such as Multi Streaming, Image Snapshot, Full Screen Monitoring, Supports CBR &amp; VBR, Motion Alarm, Online Users upto 10, Video Format in AVI &amp; JPEG, Supports Video Playback and Delete. Supports D-WDR, 3D-DNR, ICR, Brightness, Contrast, Hue, Night Mode, Supports TCP/IP, UDP, DHCP, FTP, DDNS, PPPoE, Supports Cell phone, PDA, 3GPP. etc. all complete (App Make: Axis / Urmet / Sony)</t>
  </si>
  <si>
    <r>
      <t xml:space="preserve">Supply, Installation, Testing &amp; Commissioning of NVR For Main Control Rooms- H.264 / MPEG4 decoding. -24 Channel </t>
    </r>
    <r>
      <rPr>
        <b/>
        <sz val="12"/>
        <rFont val="Garamond"/>
        <family val="1"/>
      </rPr>
      <t>IP cameras</t>
    </r>
    <r>
      <rPr>
        <sz val="12"/>
        <rFont val="Garamond"/>
        <family val="1"/>
      </rPr>
      <t xml:space="preserve"> inputs, 1 Audio In &amp; 1 Audio Out, 1 Video out @ VGA(1080P), 1 HDMI out (1080P). Real-time Display &amp; Playback, Recording Mode in Manual, Schedule &amp; Alarm, Recording &amp; Playback Up to 720P @ PAL per CH, 8x SATA HDD port, 8 alarm input &amp; 1 output, Network ethernet Interface supports 10/100/1000, Multi-Remote Client upto 4, backup by USB, DVD-WR, With remote control. PS2 interface for mouse. Supports DDNS, PTZ Control, RS-485, Digital Zoom, Motion Detection, Video Loss, Alarm recording, Buzzer, Each Channel Backup, Password Control, Firmware Update and Mobile applications. Power- 12VDC. etc. all complete (App Make: Axis / Urmet / Sony)</t>
    </r>
  </si>
  <si>
    <t>Supply, Installation, Testing &amp; Commissioning of RJ-45 outlets near the cameras  etc. all complete. (App Make: Dlink / Netgear / Cisco)</t>
  </si>
  <si>
    <t>Supply, Installation, Testing &amp; Commissioning of Media Converter SM/SFP Module  etc. all complete. (App Make: Dlink / Netgear / Cisco)</t>
  </si>
  <si>
    <t>Supply, Installation, Testing &amp; Commissioning of LIU to Media converter connectivity. etc. all complete. (App Make: Dlink / Netgear / Cisco)</t>
  </si>
  <si>
    <t>Supply, Installation, Testing &amp; Commissioning of IP CCTV Monitoring, Recording &amp; Streaming System: Control Room Equipments: 6U RACK IT INDUSTRY STANDARD RACK with ventilation, sliding shelves, power strips,    etc. all complete.</t>
  </si>
  <si>
    <t>Supply, Installation, Testing &amp; Commissioning of IP CCTV Monitoring, Recording &amp; Streaming System: Control Room Equipments: 650 VA, UPS  etc. all complete.</t>
  </si>
  <si>
    <t>Supply, Installation, Testing &amp; Commissioning of IP CCTV Monitoring, Recording &amp; Streaming System: Control Room Equipments: 1 KVA, UPS   etc. all complete.</t>
  </si>
  <si>
    <t>Supply, Installation, Testing &amp; Commissioning of IP CCTV Monitoring, Recording &amp; Streaming System: Control Room Equipments: 24 Port L2 Managed 10/100/1000 Mbps Switch, Rack Mountable etc. all complete. (App Make Dlink / Netgear / Cisco)</t>
  </si>
  <si>
    <t>Supply, Installation, Testing &amp; Commissioning of IP CCTV Monitoring, Recording &amp; Streaming System: Control Room Equipments 24 Port Unmanaged POE 10/100/1000 Mbps Switch, Rack Mountable etc. all complete. etc. all complete. (App Make Dlink / Netgear / Cisco)</t>
  </si>
  <si>
    <t>Supply, Installation, Testing &amp; Commissioning of IP CCTV Monitoring, Recording &amp; Streaming System: Cat6 Unarmoured Cable for POE purpose. 10-Gigabit Ethernet speed with frequency upto 500 MHz. Max cable length of 90 meters (Quantity in running Meter) etc. all complete. (App Make Finolex / Panduit / TYCHO / Molex)</t>
  </si>
  <si>
    <t>RM</t>
  </si>
  <si>
    <t>Supply, Installation, Testing &amp; Commissioning of IP CCTV Monitoring,Recording &amp; Streaming System: Armored Optical Fiber 6 Core Cable  for switch to switch connectivity  etc. all complete. etc. all complete.(App Make Finolex / Panduit / TYCHO / Molex)</t>
  </si>
  <si>
    <t>Supply, Installation, Testing &amp; Commissioning of IP CCTV Monitoring, Recording &amp; Streaming System: Control Room Equipments: 24 U RACK IT INDUSTRY STANDARD RACK with ventilation, sliding shelves, power strips,   etc. all complete.</t>
  </si>
  <si>
    <t>Total Amount for CCTV Works to be carried over the summary</t>
  </si>
  <si>
    <t>Nos</t>
  </si>
  <si>
    <t>Providing and fixing ABC powder type fire extinguishers consisting of welded M.S. cylindrical body automatic modular ABC powder type extinguisher actuated through a sprinkler head mounted on The extinguisher body finished externally with red enamel paint and fixed to ceiling with brackets complete with internal charge. [For Transformer/DG/LT panel room]</t>
  </si>
  <si>
    <t>Capacity 4 Kg.(IS:15683)</t>
  </si>
  <si>
    <t>Supply, Installation, Testing &amp; Commissioning of IP CCTV Monitoring, Recording &amp; Streaming System: Control Room Equipments: Special Surveillance 64 TB 3.5" SATA HDD internal( For Servers).  etc. all complete. (App Make: Seagate / WD)</t>
  </si>
  <si>
    <t>Supply, Installation, Testing &amp; Commissioning of Microprocessor based  2 loop capacity , Networkable Analogue Addressable type Fire Alarm Control panel. The FACP shall have minimum 640 character Display with fully functional computerized keypad. Each loop shall have a minimum loading of 125 detectors and 125 devices in one loop with 20% spare capacity. Four access levels, flash EPROM,  240 volts AC power supply, automatic battery charger, 24 volts sealed lead acid batteries sufficient for 24 hours normal working and  for 2 hours battery backup during an emergency conditions as required. The FACP shall be  UL 9th Edition Listed.  FACP should have sufficient digital amplifier with sufficient cards for the PA riser and FFT riser. There shall be provision for connecting microphone and telephone handset to this panel. Failure of Fire Alarm Panel CPU shall not result in failure of operation of Amplifiers complete as per specifications as required.</t>
  </si>
  <si>
    <t>AMOUNT FOR FIRE-FIGHTING WORKS</t>
  </si>
  <si>
    <t>AMOUNT FOR CCTV WORKS</t>
  </si>
  <si>
    <t>2.6</t>
  </si>
  <si>
    <t>Wooden Flooring</t>
  </si>
  <si>
    <r>
      <t xml:space="preserve">Providing and fixing minimum 11mm thick Engineering wooden flooring suitable for commercial-heavy use areas like auditorium application of approved make, shade and pattern. The top surface shall have a 0.60 mm thick multi layer high pressure laminate fixed over moisture resistant high density fiberboard substrate. The planks shall be of size:1200mmx200/125mm. The flooring shall confirm to JIS Z 2801:2000 standards. The planks shall be placed on an underlay of 0.2mm thick alkali resistant Polyethylene sheet having density 920-935kg/ m3 to resist moisture from the sub floor and to secure the floor installation etc all complete. (Skirting profiles, trims etc shall be included &amp; not paid extra) etc all complete as per detailed architectural drawing. Make Pergo Original/ Floor Master/Ego/Span </t>
    </r>
    <r>
      <rPr>
        <b/>
        <sz val="12"/>
        <rFont val="Times New Roman"/>
        <family val="1"/>
      </rPr>
      <t>(basic cost Rs. 2500 / per sqm leaving taxes and freight and loading un loading charges )</t>
    </r>
  </si>
  <si>
    <t>Supply, Installation, Testing &amp; Commissioning of IP CCTV Monitoring, Recording &amp; Streaming System: Control Room Equipments: 60" Customized LED Monitor for each server   etc. all complete.</t>
  </si>
  <si>
    <t>6.1.2</t>
  </si>
  <si>
    <t xml:space="preserve">ARMSTRONG grid system of size 1200x600 </t>
  </si>
  <si>
    <t>Providingand fixing in gypsum/armstrong ceiling, connecting testing and commissioning of following luminaires including the cost of necessary inter-connections required 2'X 2' Luminare all complete. in 36 W of make Wipro LED/ Phillips LED /GE Mapple/ Havells.</t>
  </si>
  <si>
    <t>Providingand fixing in gypsum/armstrong ceiling, connecting testing and commissioning of following luminaires including the cost of necessary inter-connections required 4' X 2' Luminare all complete. in 42 W of make Wipro LED/ Phillips LED /GE Mapple/ Havells.</t>
  </si>
  <si>
    <r>
      <rPr>
        <sz val="11"/>
        <rFont val="Times New Roman"/>
        <family val="1"/>
      </rPr>
      <t>LED Strip for cove lighting 15 W per 5 M with driver and necessary installation fittings Led strip  light (5 mtr.) make  as specified in  tender document or approved by SBIIMS/Architect.</t>
    </r>
  </si>
  <si>
    <t>RMT.</t>
  </si>
  <si>
    <t>8.2.3</t>
  </si>
  <si>
    <t>Providing and Fixing designer screens with necesarry G.I framework above false ceiling  to support or fix with screen with ceiling and same arrangement to made in floor. GLO Panel Screen thickness 12mm. Providing &amp; Fixing GLO Panels On back Drop wall of lounge and visitors area as per design of panel approved or given by the Architect or as mentioned in detail drawings. The quoted cost to include making arrangement for fixing the designer panel in floor and same to be fixed in ceiling with G.I support above false ceiling lvl including finishing with two or more coats of Duco paint of desired color upto desired finish.</t>
  </si>
  <si>
    <t>MISCELLANEOUS ITEMS</t>
  </si>
  <si>
    <t>Provoding and Fixing Signage in area's  such Lift Lobby for Floor Indication etc.</t>
  </si>
  <si>
    <t>12.2.1</t>
  </si>
  <si>
    <t xml:space="preserve">Toilet signages (Gents)- on door  : 
Acrylic ducopainted signage with text / graphics in 3M grade vinyl  Size : 200 mm wide x 200 mm tall  * sign mounted on door </t>
  </si>
  <si>
    <t>12.2.2</t>
  </si>
  <si>
    <t xml:space="preserve">Toilet signages (Ladies)- on door  : 
Acrylic ducopainted signage with text / graphics in  3M grade vinyl  Size : 200 mm wide x 200 mm tall  * sign mounted on door </t>
  </si>
  <si>
    <t>12.2.3</t>
  </si>
  <si>
    <t xml:space="preserve">Floor Level Indicator - wall mounted : (LIFT LOBBY)
Acrylic ducopainted signage with text / graphics in 
3M grade vinyl 
Size : 317 mm wide x 317 mm tall 
* sign mounted on wall  </t>
  </si>
  <si>
    <t>12.2.4</t>
  </si>
  <si>
    <t>Cabin Naming (In vinyl on glass) : 
Ht. 30mm,  Font : Expert sans regular,  Length Max. 450 mm
Ref. : Colour 100 % cyan. 4 colour process C100 MO to KO. 
RGB : R0 G164 B232</t>
  </si>
  <si>
    <t>12.2.6</t>
  </si>
  <si>
    <t>Supply &amp; Installtion of Pull - Push Signages : 
Brush finish stainless steel etched signs
Size : 2.5"(H) x 2.5"(W)
 set includes 1 pull &amp; 1 push</t>
  </si>
  <si>
    <t>12.2.7</t>
  </si>
  <si>
    <t>Toilet Mirror</t>
  </si>
  <si>
    <t xml:space="preserve">Providing and fixing 6mm thick (of any shape &amp; size ) fixed with 40mmx40mm hard wood frame of ivory cost teek wood section as shown in the drawing,  mirror  with 12 mm thick waterproof ply backing supported with 20mm thick water proof board fixed to wall with hard wood pegs including providing and fixing 300 micron HDP film as vapour barrier, all necessary fixing arrangement like nails/ screws dash fastner, wood preservative paint, providing and fixing polythene bubble sheet between mirror and backing ply, stainless steel caping to bolt head, melamine polish on wooden frame etc. complete. All visible wood would be steam beech </t>
  </si>
  <si>
    <t>Provoding and Fixing Logo for P&amp;SB WITH TEXT AND LOGO for main reception area made with S.S and Back Led lighting (with necessary connections) of approved color as shown in drawing or as directed by the architect.</t>
  </si>
  <si>
    <t>OUTDOOR UNIT</t>
  </si>
  <si>
    <t xml:space="preserve">Supply,  Installation,  Testing,  Commissioning  of  Outdoor  condensing unit comprising of scroll type inverter multi compressor's , Heat Exchanger, propeller / axial fans, refrigerant Circuit, Safety Devices &amp; Oil Recovery System and in built starter. The starter unit shall be operated both from local and remote Necessary Refrigerant Gas and oil charge.Compressor shall be equipped with inverter controller to be efficient &amp; quiet. The outdoor unit shall have the multi-step of capacity control to meet load fluctuation and indoor unit individual  control.  Heat Exchanger shall be constructed with copper tubes mechanically bonded to aluminium fins to form a cross fin coil.  Refrigerant  shuold be R410A
</t>
  </si>
  <si>
    <t xml:space="preserve">INDOOR UNIT </t>
  </si>
  <si>
    <t>4-Way Casette Type Units :</t>
  </si>
  <si>
    <t>Cassette Type : 2.0 TR</t>
  </si>
  <si>
    <t>d</t>
  </si>
  <si>
    <t>e</t>
  </si>
  <si>
    <t>Cordless Remotes</t>
  </si>
  <si>
    <t>CENTRAL REMOTE CONTROLLER :</t>
  </si>
  <si>
    <t xml:space="preserve"> Central Remote Control</t>
  </si>
  <si>
    <t>Y' JOINTS</t>
  </si>
  <si>
    <t>Supply, Installation,  Testing   &amp;   Commissioning   of  Y-joints .</t>
  </si>
  <si>
    <t>COPPER PIPE</t>
  </si>
  <si>
    <t>06.35 mm</t>
  </si>
  <si>
    <t>Rmt.</t>
  </si>
  <si>
    <t>09.52 mm</t>
  </si>
  <si>
    <t>12.70 mm</t>
  </si>
  <si>
    <t>15.88 mm</t>
  </si>
  <si>
    <t>19.05 mm</t>
  </si>
  <si>
    <t>f</t>
  </si>
  <si>
    <t>22.22 mm</t>
  </si>
  <si>
    <t>g</t>
  </si>
  <si>
    <t>28.58 mm</t>
  </si>
  <si>
    <t>h</t>
  </si>
  <si>
    <t>34.92 mm</t>
  </si>
  <si>
    <t>41.30 mm</t>
  </si>
  <si>
    <t>TRANSMISSION CABLE</t>
  </si>
  <si>
    <t xml:space="preserve">2 C * 1.5 sq.mm Cable </t>
  </si>
  <si>
    <t>POWER  CABLE</t>
  </si>
  <si>
    <t>Supply of  Electrical Power cable between the indoor unit and power socket with unshielded copper cable, with 1 no. plug top for each IDU.</t>
  </si>
  <si>
    <t>3 Core, 2.5 sqmm Cable</t>
  </si>
  <si>
    <t>4 Core, 16 sq mm cable</t>
  </si>
  <si>
    <t>DRAIN PIPING</t>
  </si>
  <si>
    <t>25mm</t>
  </si>
  <si>
    <t>32mm</t>
  </si>
  <si>
    <t>40mm</t>
  </si>
  <si>
    <t>LIFTING &amp; SHIFTING</t>
  </si>
  <si>
    <t>Lifting, shifting of units to terrace &amp; locations</t>
  </si>
  <si>
    <t>lot</t>
  </si>
  <si>
    <t>CABLE TRAY</t>
  </si>
  <si>
    <t>Supply &amp; Installation of Covered M.S. Slotted Tray for expose copper piping</t>
  </si>
  <si>
    <t>300mm W x 50mm H X 2mm (With Cover)</t>
  </si>
  <si>
    <t>ISOLATOR SWITCH FOR VRV OUTDOOR UNIT</t>
  </si>
  <si>
    <t xml:space="preserve">Supply, Installation, Testing &amp; Commissioning of  isolator  switch for  Outdoor Unit  with  sheet  metal enclosure,  rain  protection  etc.  as required to suit the site condition. </t>
  </si>
  <si>
    <r>
      <t xml:space="preserve">Supply, installation, testing &amp; commissioning </t>
    </r>
    <r>
      <rPr>
        <b/>
        <sz val="12"/>
        <rFont val="Times New Roman"/>
        <family val="1"/>
      </rPr>
      <t>refrigerant liquid line and suction line (duly insulated )piping</t>
    </r>
    <r>
      <rPr>
        <sz val="12"/>
        <rFont val="Times New Roman"/>
        <family val="1"/>
      </rPr>
      <t xml:space="preserve"> with nitrile foam insulation of 13mm up to 25mm &amp; 19mm for above</t>
    </r>
    <r>
      <rPr>
        <sz val="14"/>
        <rFont val="Times New Roman"/>
        <family val="1"/>
      </rPr>
      <t xml:space="preserve"> size.</t>
    </r>
  </si>
  <si>
    <t>10 HP</t>
  </si>
  <si>
    <t>15 HP</t>
  </si>
  <si>
    <r>
      <t xml:space="preserve">Supply,  Installation,Testing  &amp;  Commissioning  of  following  capacity modulating type 4 way cassette VRV system Indoor unit along with cordedless remote, necessary supports, nuts &amp; bolts etc complete. </t>
    </r>
    <r>
      <rPr>
        <sz val="1"/>
        <rFont val="Times New Roman"/>
        <family val="1"/>
      </rPr>
      <t/>
    </r>
  </si>
  <si>
    <t>Cassette Type : 4.0 TR</t>
  </si>
  <si>
    <t>Cassette Type : 1.5 TR</t>
  </si>
  <si>
    <t>Cassette Type : 1.0 TR</t>
  </si>
  <si>
    <r>
      <t xml:space="preserve">Supply, installation, testing &amp; commissioning of </t>
    </r>
    <r>
      <rPr>
        <b/>
        <sz val="11"/>
        <rFont val="Times New Roman"/>
        <family val="1"/>
      </rPr>
      <t>transmission cabling</t>
    </r>
    <r>
      <rPr>
        <sz val="11"/>
        <rFont val="Times New Roman"/>
        <family val="1"/>
      </rPr>
      <t xml:space="preserve"> between indoor &amp; outdoor in PVC Conduit</t>
    </r>
  </si>
  <si>
    <r>
      <t xml:space="preserve">Supply, installation, testing &amp; Commissioning of following sizes insulated </t>
    </r>
    <r>
      <rPr>
        <b/>
        <sz val="11"/>
        <rFont val="Times New Roman"/>
        <family val="1"/>
      </rPr>
      <t>PVC</t>
    </r>
    <r>
      <rPr>
        <sz val="11"/>
        <rFont val="Times New Roman"/>
        <family val="1"/>
      </rPr>
      <t xml:space="preserve"> drain pipes.</t>
    </r>
  </si>
  <si>
    <t>Total Amount for Fire-Fighting Works to be carried over the summary</t>
  </si>
  <si>
    <t xml:space="preserve">Providing and fixing Carbon-di-oxide fire extinguishers consisting of welded M.S cylindrical body, squeeze lever discharge valve fitted with internal discharge tube, 30cms   long high pressure discharge hose, discharge  nozzle, suspension bracket, confirming to IS  : 15683 finished externally with red  enamel  paint and  fixed to  wall with brackets with rawl plug/dash fasteners complete with internal charge. Capacity 4.5 kg. ISI Marked. (Contractor should submit test certificate form manufacturer along with serial number of every extinguishers supplied.) </t>
  </si>
  <si>
    <t>FINANCIAL BID FOR CIVIL-INTERIOR, ELECTRICAL &amp; HVAC WORKS FOR PUNJAB &amp; SIND BANK, STAFF TRAINING CENTER AT CHANDIGARH ZONAL OFFICE BUILDING, IIIrd FLOOR.</t>
  </si>
  <si>
    <t>DISCOUNT (IF ANY)</t>
  </si>
  <si>
    <t>TOTAL AMOUNT (AFTER DISCOUNT) [EXCLUDING GST]</t>
  </si>
  <si>
    <t>DISMANTALING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</si>
</sst>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00_);_(* \(#,##0.00\);_(* &quot;-&quot;??_);_(@_)"/>
    <numFmt numFmtId="165" formatCode="_(* #,##0_);_(* \(#,##0\);_(* &quot;-&quot;??_);_(@_)"/>
    <numFmt numFmtId="166" formatCode="0.0"/>
    <numFmt numFmtId="167" formatCode="0.000"/>
    <numFmt numFmtId="168" formatCode="#,##0.0"/>
    <numFmt numFmtId="169" formatCode="&quot;@&quot;&quot;#&quot;\,&quot;#&quot;&quot;#&quot;&quot;#&quot;&quot;&lt;&quot;"/>
    <numFmt numFmtId="170" formatCode="&quot;&lt;&quot;0"/>
    <numFmt numFmtId="171" formatCode="&quot;@&quot;0.0"/>
    <numFmt numFmtId="172" formatCode="0.0_)"/>
    <numFmt numFmtId="173" formatCode="0_)"/>
  </numFmts>
  <fonts count="56">
    <font>
      <sz val="11"/>
      <color theme="1"/>
      <name val="Calibri"/>
      <family val="2"/>
      <scheme val="minor"/>
    </font>
    <font>
      <b/>
      <sz val="11"/>
      <color theme="1"/>
      <name val="Calibri"/>
      <family val="2"/>
      <scheme val="minor"/>
    </font>
    <font>
      <sz val="10"/>
      <name val="Arial"/>
      <family val="2"/>
    </font>
    <font>
      <sz val="10"/>
      <name val="Century Gothic"/>
      <family val="2"/>
    </font>
    <font>
      <b/>
      <sz val="10"/>
      <name val="Century Gothic"/>
      <family val="2"/>
    </font>
    <font>
      <sz val="10"/>
      <name val="Helv"/>
      <charset val="204"/>
    </font>
    <font>
      <b/>
      <u/>
      <sz val="14"/>
      <name val="Century Gothic"/>
      <family val="2"/>
    </font>
    <font>
      <b/>
      <i/>
      <sz val="10"/>
      <name val="Century Gothic"/>
      <family val="2"/>
    </font>
    <font>
      <b/>
      <u/>
      <sz val="10"/>
      <name val="Century Gothic"/>
      <family val="2"/>
    </font>
    <font>
      <u/>
      <sz val="10"/>
      <name val="Century Gothic"/>
      <family val="2"/>
    </font>
    <font>
      <sz val="10"/>
      <color rgb="FFFF0000"/>
      <name val="Century Gothic"/>
      <family val="2"/>
    </font>
    <font>
      <sz val="10"/>
      <color indexed="8"/>
      <name val="Century Gothic"/>
      <family val="2"/>
    </font>
    <font>
      <sz val="11"/>
      <color theme="1"/>
      <name val="Calibri"/>
      <family val="2"/>
      <scheme val="minor"/>
    </font>
    <font>
      <sz val="11"/>
      <color indexed="8"/>
      <name val="Calibri"/>
      <family val="2"/>
    </font>
    <font>
      <sz val="11"/>
      <color indexed="9"/>
      <name val="Calibri"/>
      <family val="2"/>
    </font>
    <font>
      <sz val="10"/>
      <name val="Vogue"/>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i/>
      <sz val="14"/>
      <name val="Times New Roman"/>
      <family val="1"/>
    </font>
    <font>
      <sz val="12"/>
      <name val="Arial Narrow"/>
      <family val="2"/>
    </font>
    <font>
      <sz val="9"/>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2"/>
      <name val="명조"/>
      <family val="3"/>
      <charset val="129"/>
    </font>
    <font>
      <sz val="11"/>
      <color rgb="FFFF0000"/>
      <name val="Calibri"/>
      <family val="2"/>
      <scheme val="minor"/>
    </font>
    <font>
      <sz val="10"/>
      <name val="Courier"/>
      <family val="3"/>
    </font>
    <font>
      <sz val="10"/>
      <name val="Times New Roman"/>
      <family val="1"/>
    </font>
    <font>
      <b/>
      <sz val="11"/>
      <color indexed="8"/>
      <name val="Arial"/>
      <family val="2"/>
    </font>
    <font>
      <sz val="10"/>
      <name val="Arabic Transparent"/>
    </font>
    <font>
      <u/>
      <sz val="12"/>
      <color indexed="12"/>
      <name val="Courier"/>
      <family val="3"/>
    </font>
    <font>
      <u/>
      <sz val="10"/>
      <color indexed="12"/>
      <name val="Arial"/>
      <family val="2"/>
    </font>
    <font>
      <b/>
      <sz val="12"/>
      <name val="Times New Roman"/>
      <family val="1"/>
    </font>
    <font>
      <b/>
      <sz val="11"/>
      <name val="Times New Roman"/>
      <family val="1"/>
    </font>
    <font>
      <sz val="12"/>
      <name val="Times New Roman"/>
      <family val="1"/>
    </font>
    <font>
      <sz val="11"/>
      <name val="Times New Roman"/>
      <family val="1"/>
    </font>
    <font>
      <b/>
      <sz val="14"/>
      <name val="Times New Roman"/>
      <family val="1"/>
    </font>
    <font>
      <sz val="10.5"/>
      <name val="Times New Roman"/>
      <family val="1"/>
    </font>
    <font>
      <sz val="10"/>
      <color rgb="FF000000"/>
      <name val="Times New Roman"/>
      <family val="1"/>
    </font>
    <font>
      <sz val="10"/>
      <name val="Arial"/>
      <family val="2"/>
    </font>
    <font>
      <b/>
      <sz val="10"/>
      <name val="Times New Roman"/>
      <family val="1"/>
    </font>
    <font>
      <sz val="11"/>
      <name val="Calibri"/>
      <family val="2"/>
      <scheme val="minor"/>
    </font>
    <font>
      <sz val="12"/>
      <name val="Garamond"/>
      <family val="1"/>
    </font>
    <font>
      <b/>
      <sz val="12"/>
      <name val="Garamond"/>
      <family val="1"/>
    </font>
    <font>
      <sz val="14"/>
      <name val="Times New Roman"/>
      <family val="1"/>
    </font>
    <font>
      <sz val="1"/>
      <name val="Times New Roman"/>
      <family val="1"/>
    </font>
  </fonts>
  <fills count="29">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bgColor indexed="26"/>
      </patternFill>
    </fill>
    <fill>
      <patternFill patternType="solid">
        <fgColor theme="0" tint="-0.14999847407452621"/>
        <bgColor indexed="64"/>
      </patternFill>
    </fill>
  </fills>
  <borders count="46">
    <border>
      <left/>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thin">
        <color auto="1"/>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top/>
      <bottom/>
      <diagonal/>
    </border>
    <border>
      <left style="thin">
        <color auto="1"/>
      </left>
      <right style="thin">
        <color auto="1"/>
      </right>
      <top style="hair">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83">
    <xf numFmtId="0" fontId="0" fillId="0" borderId="0"/>
    <xf numFmtId="0" fontId="2" fillId="0" borderId="0"/>
    <xf numFmtId="164" fontId="2" fillId="0" borderId="0" applyFont="0" applyFill="0" applyBorder="0" applyAlignment="0" applyProtection="0"/>
    <xf numFmtId="0" fontId="5" fillId="0" borderId="0"/>
    <xf numFmtId="0" fontId="5" fillId="0" borderId="0"/>
    <xf numFmtId="0" fontId="2" fillId="0" borderId="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2" fillId="0" borderId="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5" fillId="0" borderId="0">
      <alignment horizontal="justify" vertical="top" wrapText="1"/>
    </xf>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7" fillId="22" borderId="13" applyNumberFormat="0" applyAlignment="0" applyProtection="0"/>
    <xf numFmtId="0" fontId="17" fillId="22" borderId="13" applyNumberFormat="0" applyAlignment="0" applyProtection="0"/>
    <xf numFmtId="0" fontId="17" fillId="22" borderId="13" applyNumberFormat="0" applyAlignment="0" applyProtection="0"/>
    <xf numFmtId="0" fontId="17" fillId="22" borderId="13" applyNumberFormat="0" applyAlignment="0" applyProtection="0"/>
    <xf numFmtId="0" fontId="18" fillId="23" borderId="14" applyNumberFormat="0" applyAlignment="0" applyProtection="0"/>
    <xf numFmtId="0" fontId="18" fillId="23" borderId="14" applyNumberFormat="0" applyAlignment="0" applyProtection="0"/>
    <xf numFmtId="0" fontId="18" fillId="23" borderId="14" applyNumberFormat="0" applyAlignment="0" applyProtection="0"/>
    <xf numFmtId="0" fontId="18" fillId="23" borderId="14" applyNumberFormat="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1" fillId="0" borderId="15" applyNumberFormat="0" applyFill="0" applyAlignment="0" applyProtection="0"/>
    <xf numFmtId="0" fontId="21" fillId="0" borderId="15" applyNumberFormat="0" applyFill="0" applyAlignment="0" applyProtection="0"/>
    <xf numFmtId="0" fontId="21" fillId="0" borderId="15"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16" applyNumberFormat="0" applyFill="0" applyAlignment="0" applyProtection="0"/>
    <xf numFmtId="0" fontId="22" fillId="0" borderId="16" applyNumberFormat="0" applyFill="0" applyAlignment="0" applyProtection="0"/>
    <xf numFmtId="0" fontId="22" fillId="0" borderId="16" applyNumberFormat="0" applyFill="0" applyAlignment="0" applyProtection="0"/>
    <xf numFmtId="0" fontId="23" fillId="0" borderId="17" applyNumberFormat="0" applyFill="0" applyAlignment="0" applyProtection="0"/>
    <xf numFmtId="0" fontId="23" fillId="0" borderId="17" applyNumberFormat="0" applyFill="0" applyAlignment="0" applyProtection="0"/>
    <xf numFmtId="0" fontId="23" fillId="0" borderId="17" applyNumberFormat="0" applyFill="0" applyAlignment="0" applyProtection="0"/>
    <xf numFmtId="0" fontId="23" fillId="0" borderId="17" applyNumberFormat="0" applyFill="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4" fillId="9" borderId="13" applyNumberFormat="0" applyAlignment="0" applyProtection="0"/>
    <xf numFmtId="0" fontId="24" fillId="9" borderId="13" applyNumberFormat="0" applyAlignment="0" applyProtection="0"/>
    <xf numFmtId="0" fontId="24" fillId="9" borderId="13" applyNumberFormat="0" applyAlignment="0" applyProtection="0"/>
    <xf numFmtId="0" fontId="24" fillId="9" borderId="13" applyNumberFormat="0" applyAlignment="0" applyProtection="0"/>
    <xf numFmtId="0" fontId="25" fillId="0" borderId="18" applyNumberFormat="0" applyFill="0" applyAlignment="0" applyProtection="0"/>
    <xf numFmtId="0" fontId="25" fillId="0" borderId="18" applyNumberFormat="0" applyFill="0" applyAlignment="0" applyProtection="0"/>
    <xf numFmtId="0" fontId="25" fillId="0" borderId="18" applyNumberFormat="0" applyFill="0" applyAlignment="0" applyProtection="0"/>
    <xf numFmtId="0" fontId="25" fillId="0" borderId="18" applyNumberFormat="0" applyFill="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13" fillId="0" borderId="0"/>
    <xf numFmtId="0" fontId="13" fillId="0" borderId="0"/>
    <xf numFmtId="0" fontId="13" fillId="0" borderId="0"/>
    <xf numFmtId="0" fontId="13"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7" fillId="0" borderId="0"/>
    <xf numFmtId="0" fontId="27" fillId="0" borderId="0"/>
    <xf numFmtId="0" fontId="27" fillId="0" borderId="0"/>
    <xf numFmtId="0" fontId="27" fillId="0" borderId="0"/>
    <xf numFmtId="0" fontId="2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7" fillId="0" borderId="0"/>
    <xf numFmtId="0" fontId="27" fillId="0" borderId="0"/>
    <xf numFmtId="0" fontId="27" fillId="0" borderId="0"/>
    <xf numFmtId="0" fontId="27" fillId="0" borderId="0"/>
    <xf numFmtId="0" fontId="2" fillId="0" borderId="0"/>
    <xf numFmtId="0" fontId="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 fillId="0" borderId="0"/>
    <xf numFmtId="0" fontId="27" fillId="0" borderId="0"/>
    <xf numFmtId="0" fontId="2" fillId="0" borderId="0"/>
    <xf numFmtId="0" fontId="2" fillId="0" borderId="0"/>
    <xf numFmtId="0" fontId="2" fillId="0" borderId="0"/>
    <xf numFmtId="0" fontId="2" fillId="0" borderId="0" applyFont="0" applyAlignment="0"/>
    <xf numFmtId="0" fontId="28" fillId="0" borderId="0"/>
    <xf numFmtId="0" fontId="2" fillId="0" borderId="0"/>
    <xf numFmtId="0" fontId="2" fillId="0" borderId="0"/>
    <xf numFmtId="0" fontId="13" fillId="0" borderId="0"/>
    <xf numFmtId="0" fontId="2" fillId="0" borderId="0"/>
    <xf numFmtId="0" fontId="13" fillId="0" borderId="0"/>
    <xf numFmtId="0" fontId="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 fillId="0" borderId="0"/>
    <xf numFmtId="0" fontId="29" fillId="0" borderId="0">
      <alignment vertical="top"/>
    </xf>
    <xf numFmtId="0" fontId="2" fillId="0" borderId="0"/>
    <xf numFmtId="0" fontId="13" fillId="0" borderId="0"/>
    <xf numFmtId="0" fontId="13" fillId="0" borderId="0"/>
    <xf numFmtId="0" fontId="13" fillId="25" borderId="19" applyNumberFormat="0" applyFont="0" applyAlignment="0" applyProtection="0"/>
    <xf numFmtId="0" fontId="13" fillId="25" borderId="19" applyNumberFormat="0" applyFont="0" applyAlignment="0" applyProtection="0"/>
    <xf numFmtId="0" fontId="13" fillId="25" borderId="19" applyNumberFormat="0" applyFont="0" applyAlignment="0" applyProtection="0"/>
    <xf numFmtId="0" fontId="13" fillId="25" borderId="19" applyNumberFormat="0" applyFont="0" applyAlignment="0" applyProtection="0"/>
    <xf numFmtId="0" fontId="30" fillId="22" borderId="20" applyNumberFormat="0" applyAlignment="0" applyProtection="0"/>
    <xf numFmtId="0" fontId="30" fillId="22" borderId="20" applyNumberFormat="0" applyAlignment="0" applyProtection="0"/>
    <xf numFmtId="0" fontId="30" fillId="22" borderId="20" applyNumberFormat="0" applyAlignment="0" applyProtection="0"/>
    <xf numFmtId="0" fontId="30" fillId="22" borderId="20" applyNumberFormat="0" applyAlignment="0" applyProtection="0"/>
    <xf numFmtId="9" fontId="2" fillId="0" borderId="0" applyFon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2" fillId="0" borderId="21" applyNumberFormat="0" applyFill="0" applyAlignment="0" applyProtection="0"/>
    <xf numFmtId="0" fontId="32" fillId="0" borderId="21" applyNumberFormat="0" applyFill="0" applyAlignment="0" applyProtection="0"/>
    <xf numFmtId="0" fontId="32" fillId="0" borderId="21" applyNumberFormat="0" applyFill="0" applyAlignment="0" applyProtection="0"/>
    <xf numFmtId="0" fontId="32" fillId="0" borderId="21"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4" fillId="0" borderId="0"/>
    <xf numFmtId="0" fontId="2" fillId="0" borderId="0"/>
    <xf numFmtId="0" fontId="36" fillId="0" borderId="0"/>
    <xf numFmtId="164" fontId="37" fillId="0" borderId="0" applyFont="0" applyFill="0" applyBorder="0" applyAlignment="0" applyProtection="0"/>
    <xf numFmtId="0" fontId="36" fillId="0" borderId="0"/>
    <xf numFmtId="164" fontId="37" fillId="0" borderId="0" applyFont="0" applyFill="0" applyBorder="0" applyAlignment="0" applyProtection="0"/>
    <xf numFmtId="169" fontId="2" fillId="0" borderId="0" applyFont="0" applyFill="0" applyBorder="0" applyProtection="0">
      <alignment vertical="center"/>
    </xf>
    <xf numFmtId="170" fontId="2" fillId="0" borderId="0" applyFont="0" applyFill="0" applyBorder="0" applyProtection="0">
      <alignment vertical="center"/>
    </xf>
    <xf numFmtId="2" fontId="38" fillId="0" borderId="0" applyNumberFormat="0" applyFont="0" applyAlignment="0">
      <alignment horizontal="center" vertical="center"/>
    </xf>
    <xf numFmtId="2" fontId="38" fillId="0" borderId="0">
      <alignment horizontal="center" vertical="center"/>
    </xf>
    <xf numFmtId="164" fontId="2" fillId="0" borderId="0" applyFont="0" applyFill="0" applyBorder="0" applyAlignment="0" applyProtection="0"/>
    <xf numFmtId="171" fontId="2" fillId="0" borderId="0" applyFont="0" applyFill="0" applyBorder="0" applyProtection="0">
      <alignment horizontal="left" vertical="center"/>
    </xf>
    <xf numFmtId="171" fontId="2" fillId="0" borderId="0" applyFont="0" applyFill="0" applyBorder="0" applyProtection="0">
      <alignment horizontal="left" vertical="center"/>
    </xf>
    <xf numFmtId="0" fontId="39" fillId="0" borderId="23" applyNumberFormat="0">
      <alignment horizontal="right"/>
    </xf>
    <xf numFmtId="0" fontId="2" fillId="0" borderId="0">
      <alignment vertical="top" wrapText="1"/>
    </xf>
    <xf numFmtId="164" fontId="37" fillId="0" borderId="0" applyFont="0" applyFill="0" applyBorder="0" applyAlignment="0" applyProtection="0"/>
    <xf numFmtId="0" fontId="36" fillId="0" borderId="0"/>
    <xf numFmtId="164" fontId="2" fillId="0" borderId="0" applyFont="0" applyFill="0" applyBorder="0" applyAlignment="0" applyProtection="0"/>
    <xf numFmtId="164" fontId="2" fillId="0" borderId="0" applyFont="0" applyFill="0" applyBorder="0" applyAlignment="0" applyProtection="0"/>
    <xf numFmtId="0"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36" fillId="0" borderId="0"/>
    <xf numFmtId="0" fontId="2" fillId="0" borderId="0"/>
    <xf numFmtId="0" fontId="2" fillId="0" borderId="0"/>
    <xf numFmtId="0" fontId="2" fillId="0" borderId="0"/>
    <xf numFmtId="0" fontId="2" fillId="0" borderId="0"/>
    <xf numFmtId="0" fontId="2" fillId="0" borderId="0"/>
    <xf numFmtId="0" fontId="48" fillId="0" borderId="0"/>
    <xf numFmtId="0" fontId="49" fillId="0" borderId="0"/>
    <xf numFmtId="164" fontId="49" fillId="0" borderId="0" applyFont="0" applyFill="0" applyBorder="0" applyAlignment="0" applyProtection="0"/>
    <xf numFmtId="0" fontId="2" fillId="0" borderId="0"/>
  </cellStyleXfs>
  <cellXfs count="392">
    <xf numFmtId="0" fontId="0" fillId="0" borderId="0" xfId="0"/>
    <xf numFmtId="0" fontId="3" fillId="0" borderId="0" xfId="1" applyFont="1"/>
    <xf numFmtId="0" fontId="3" fillId="0" borderId="0" xfId="1" applyFont="1" applyAlignment="1">
      <alignment horizontal="center"/>
    </xf>
    <xf numFmtId="0" fontId="3" fillId="0" borderId="0" xfId="3" applyFont="1" applyAlignment="1">
      <alignment vertical="center"/>
    </xf>
    <xf numFmtId="0" fontId="7" fillId="0" borderId="0" xfId="1" applyFont="1" applyAlignment="1">
      <alignment horizontal="center" vertical="center"/>
    </xf>
    <xf numFmtId="1" fontId="8" fillId="0" borderId="2" xfId="4" applyNumberFormat="1" applyFont="1" applyBorder="1" applyAlignment="1">
      <alignment horizontal="justify" vertical="top" wrapText="1"/>
    </xf>
    <xf numFmtId="0" fontId="7" fillId="0" borderId="2" xfId="1" applyFont="1" applyBorder="1" applyAlignment="1">
      <alignment horizontal="center" vertical="center"/>
    </xf>
    <xf numFmtId="1" fontId="3" fillId="0" borderId="2" xfId="4" applyNumberFormat="1" applyFont="1" applyBorder="1" applyAlignment="1">
      <alignment horizontal="justify" vertical="top" wrapText="1"/>
    </xf>
    <xf numFmtId="1" fontId="9" fillId="0" borderId="2" xfId="4" applyNumberFormat="1" applyFont="1" applyBorder="1" applyAlignment="1">
      <alignment horizontal="justify" vertical="top" wrapText="1"/>
    </xf>
    <xf numFmtId="0" fontId="3" fillId="0" borderId="2" xfId="1" applyFont="1" applyBorder="1"/>
    <xf numFmtId="0" fontId="3" fillId="0" borderId="2" xfId="1" applyFont="1" applyBorder="1" applyAlignment="1">
      <alignment wrapText="1"/>
    </xf>
    <xf numFmtId="1" fontId="4" fillId="0" borderId="0" xfId="1" applyNumberFormat="1" applyFont="1" applyAlignment="1">
      <alignment horizontal="center" vertical="top" wrapText="1"/>
    </xf>
    <xf numFmtId="1" fontId="4" fillId="0" borderId="2" xfId="1" applyNumberFormat="1" applyFont="1" applyBorder="1" applyAlignment="1">
      <alignment horizontal="center" vertical="top" wrapText="1"/>
    </xf>
    <xf numFmtId="0" fontId="3" fillId="0" borderId="0" xfId="1" applyFont="1" applyAlignment="1">
      <alignment horizontal="justify" vertical="top" wrapText="1"/>
    </xf>
    <xf numFmtId="1" fontId="4" fillId="0" borderId="2" xfId="4" applyNumberFormat="1" applyFont="1" applyBorder="1" applyAlignment="1">
      <alignment horizontal="justify" vertical="top" wrapText="1"/>
    </xf>
    <xf numFmtId="1" fontId="4" fillId="0" borderId="2" xfId="1" applyNumberFormat="1" applyFont="1" applyBorder="1" applyAlignment="1">
      <alignment horizontal="justify" vertical="top" wrapText="1"/>
    </xf>
    <xf numFmtId="1" fontId="3" fillId="0" borderId="2" xfId="5" applyNumberFormat="1" applyFont="1" applyBorder="1" applyAlignment="1">
      <alignment horizontal="justify" vertical="top" wrapText="1" shrinkToFit="1"/>
    </xf>
    <xf numFmtId="0" fontId="10" fillId="0" borderId="2" xfId="1" applyFont="1" applyBorder="1" applyAlignment="1">
      <alignment wrapText="1"/>
    </xf>
    <xf numFmtId="1" fontId="4" fillId="0" borderId="2" xfId="5" applyNumberFormat="1" applyFont="1" applyBorder="1" applyAlignment="1">
      <alignment horizontal="justify" vertical="top" wrapText="1" shrinkToFit="1"/>
    </xf>
    <xf numFmtId="1" fontId="3" fillId="0" borderId="2" xfId="1" applyNumberFormat="1" applyFont="1" applyBorder="1" applyAlignment="1">
      <alignment horizontal="justify" vertical="top" wrapText="1"/>
    </xf>
    <xf numFmtId="1" fontId="3" fillId="0" borderId="2" xfId="2" applyNumberFormat="1" applyFont="1" applyFill="1" applyBorder="1" applyAlignment="1">
      <alignment horizontal="justify" vertical="top" wrapText="1"/>
    </xf>
    <xf numFmtId="1" fontId="4" fillId="0" borderId="2" xfId="2" applyNumberFormat="1" applyFont="1" applyFill="1" applyBorder="1" applyAlignment="1">
      <alignment horizontal="justify" vertical="top" wrapText="1"/>
    </xf>
    <xf numFmtId="2" fontId="4" fillId="0" borderId="2" xfId="1" applyNumberFormat="1" applyFont="1" applyBorder="1" applyAlignment="1">
      <alignment horizontal="justify" vertical="top"/>
    </xf>
    <xf numFmtId="2" fontId="3" fillId="0" borderId="2" xfId="1" applyNumberFormat="1" applyFont="1" applyBorder="1" applyAlignment="1">
      <alignment horizontal="justify" vertical="top"/>
    </xf>
    <xf numFmtId="0" fontId="4" fillId="0" borderId="2" xfId="0" applyFont="1" applyBorder="1" applyAlignment="1">
      <alignment horizontal="justify" vertical="top"/>
    </xf>
    <xf numFmtId="0" fontId="3" fillId="0" borderId="2" xfId="0" applyFont="1" applyBorder="1" applyAlignment="1">
      <alignment horizontal="justify" vertical="top"/>
    </xf>
    <xf numFmtId="2" fontId="3" fillId="0" borderId="2" xfId="0" applyNumberFormat="1" applyFont="1" applyBorder="1" applyAlignment="1">
      <alignment horizontal="justify" vertical="center" wrapText="1"/>
    </xf>
    <xf numFmtId="0" fontId="4" fillId="0" borderId="2" xfId="0" applyFont="1" applyBorder="1" applyAlignment="1">
      <alignment vertical="top" wrapText="1"/>
    </xf>
    <xf numFmtId="0" fontId="3" fillId="0" borderId="2" xfId="0" applyFont="1" applyBorder="1" applyAlignment="1">
      <alignment horizontal="justify" vertical="top" wrapText="1"/>
    </xf>
    <xf numFmtId="0" fontId="4" fillId="0" borderId="5" xfId="4" applyFont="1" applyBorder="1" applyAlignment="1">
      <alignment vertical="center" wrapText="1"/>
    </xf>
    <xf numFmtId="0" fontId="4" fillId="0" borderId="5" xfId="4" applyFont="1" applyBorder="1" applyAlignment="1">
      <alignment vertical="center"/>
    </xf>
    <xf numFmtId="0" fontId="4" fillId="0" borderId="5" xfId="1" applyFont="1" applyBorder="1" applyAlignment="1">
      <alignment vertical="center" wrapText="1"/>
    </xf>
    <xf numFmtId="2" fontId="4" fillId="0" borderId="2" xfId="0" applyNumberFormat="1" applyFont="1" applyBorder="1" applyAlignment="1">
      <alignment horizontal="justify" vertical="center"/>
    </xf>
    <xf numFmtId="0" fontId="3" fillId="0" borderId="9" xfId="1" applyFont="1" applyBorder="1"/>
    <xf numFmtId="1" fontId="3" fillId="0" borderId="6" xfId="1" applyNumberFormat="1" applyFont="1" applyBorder="1" applyAlignment="1">
      <alignment horizontal="justify" vertical="top" wrapText="1"/>
    </xf>
    <xf numFmtId="0" fontId="3" fillId="0" borderId="6" xfId="1" applyFont="1" applyBorder="1"/>
    <xf numFmtId="4" fontId="4" fillId="0" borderId="5" xfId="4" applyNumberFormat="1" applyFont="1" applyBorder="1" applyAlignment="1">
      <alignment horizontal="right" vertical="center"/>
    </xf>
    <xf numFmtId="4" fontId="3" fillId="0" borderId="2" xfId="2" applyNumberFormat="1" applyFont="1" applyFill="1" applyBorder="1" applyAlignment="1">
      <alignment horizontal="right" wrapText="1"/>
    </xf>
    <xf numFmtId="4" fontId="4" fillId="0" borderId="2" xfId="1" applyNumberFormat="1" applyFont="1" applyBorder="1" applyAlignment="1">
      <alignment horizontal="right" wrapText="1"/>
    </xf>
    <xf numFmtId="4" fontId="3" fillId="0" borderId="2" xfId="1" applyNumberFormat="1" applyFont="1" applyBorder="1" applyAlignment="1">
      <alignment horizontal="right" wrapText="1"/>
    </xf>
    <xf numFmtId="4" fontId="3" fillId="0" borderId="2" xfId="1" applyNumberFormat="1" applyFont="1" applyBorder="1" applyAlignment="1">
      <alignment horizontal="right"/>
    </xf>
    <xf numFmtId="4" fontId="3" fillId="0" borderId="2" xfId="2" applyNumberFormat="1" applyFont="1" applyFill="1" applyBorder="1" applyAlignment="1">
      <alignment horizontal="right"/>
    </xf>
    <xf numFmtId="4" fontId="3" fillId="0" borderId="9" xfId="2" applyNumberFormat="1" applyFont="1" applyFill="1" applyBorder="1" applyAlignment="1">
      <alignment horizontal="right"/>
    </xf>
    <xf numFmtId="4" fontId="3" fillId="0" borderId="6" xfId="2" applyNumberFormat="1" applyFont="1" applyFill="1" applyBorder="1" applyAlignment="1">
      <alignment horizontal="right"/>
    </xf>
    <xf numFmtId="4" fontId="4" fillId="0" borderId="2" xfId="2" applyNumberFormat="1" applyFont="1" applyFill="1" applyBorder="1" applyAlignment="1">
      <alignment horizontal="right"/>
    </xf>
    <xf numFmtId="4" fontId="3" fillId="0" borderId="0" xfId="1" applyNumberFormat="1" applyFont="1" applyAlignment="1">
      <alignment horizontal="right"/>
    </xf>
    <xf numFmtId="0" fontId="8" fillId="0" borderId="0" xfId="1" applyFont="1" applyAlignment="1">
      <alignment horizontal="justify" vertical="top" wrapText="1"/>
    </xf>
    <xf numFmtId="49" fontId="3" fillId="0" borderId="2" xfId="4" applyNumberFormat="1" applyFont="1" applyBorder="1" applyAlignment="1">
      <alignment horizontal="center" vertical="top" wrapText="1"/>
    </xf>
    <xf numFmtId="1" fontId="4" fillId="0" borderId="4" xfId="1" applyNumberFormat="1" applyFont="1" applyBorder="1" applyAlignment="1">
      <alignment horizontal="justify" vertical="top" wrapText="1"/>
    </xf>
    <xf numFmtId="0" fontId="3" fillId="0" borderId="4" xfId="1" applyFont="1" applyBorder="1"/>
    <xf numFmtId="0" fontId="3" fillId="0" borderId="9" xfId="0" applyFont="1" applyBorder="1" applyAlignment="1">
      <alignment horizontal="justify" vertical="top"/>
    </xf>
    <xf numFmtId="0" fontId="4" fillId="0" borderId="4" xfId="0" applyFont="1" applyBorder="1" applyAlignment="1">
      <alignment horizontal="justify" vertical="top"/>
    </xf>
    <xf numFmtId="3" fontId="4" fillId="0" borderId="5" xfId="4" applyNumberFormat="1" applyFont="1" applyBorder="1" applyAlignment="1">
      <alignment horizontal="right" vertical="center"/>
    </xf>
    <xf numFmtId="3" fontId="4" fillId="0" borderId="2" xfId="2" applyNumberFormat="1" applyFont="1" applyFill="1" applyBorder="1" applyAlignment="1">
      <alignment horizontal="right" wrapText="1"/>
    </xf>
    <xf numFmtId="3" fontId="3" fillId="0" borderId="2" xfId="2" applyNumberFormat="1" applyFont="1" applyFill="1" applyBorder="1" applyAlignment="1">
      <alignment horizontal="right" wrapText="1"/>
    </xf>
    <xf numFmtId="3" fontId="4" fillId="0" borderId="9" xfId="2" applyNumberFormat="1" applyFont="1" applyFill="1" applyBorder="1" applyAlignment="1">
      <alignment horizontal="right" wrapText="1"/>
    </xf>
    <xf numFmtId="3" fontId="4" fillId="0" borderId="4" xfId="2" applyNumberFormat="1" applyFont="1" applyFill="1" applyBorder="1" applyAlignment="1">
      <alignment horizontal="right" wrapText="1"/>
    </xf>
    <xf numFmtId="3" fontId="4" fillId="0" borderId="6" xfId="2" applyNumberFormat="1" applyFont="1" applyFill="1" applyBorder="1" applyAlignment="1">
      <alignment horizontal="right" wrapText="1"/>
    </xf>
    <xf numFmtId="3" fontId="3" fillId="0" borderId="2" xfId="4" applyNumberFormat="1" applyFont="1" applyBorder="1" applyAlignment="1">
      <alignment horizontal="right"/>
    </xf>
    <xf numFmtId="3" fontId="3" fillId="0" borderId="2" xfId="1" applyNumberFormat="1" applyFont="1" applyBorder="1" applyAlignment="1">
      <alignment horizontal="right"/>
    </xf>
    <xf numFmtId="3" fontId="3" fillId="0" borderId="9" xfId="2" applyNumberFormat="1" applyFont="1" applyFill="1" applyBorder="1" applyAlignment="1">
      <alignment horizontal="right" wrapText="1"/>
    </xf>
    <xf numFmtId="3" fontId="3" fillId="0" borderId="4" xfId="2" applyNumberFormat="1" applyFont="1" applyFill="1" applyBorder="1" applyAlignment="1">
      <alignment horizontal="right" wrapText="1"/>
    </xf>
    <xf numFmtId="3" fontId="3" fillId="0" borderId="0" xfId="1" applyNumberFormat="1" applyFont="1" applyAlignment="1">
      <alignment horizontal="right"/>
    </xf>
    <xf numFmtId="49" fontId="3" fillId="0" borderId="2" xfId="1" applyNumberFormat="1" applyFont="1" applyBorder="1" applyAlignment="1">
      <alignment horizontal="center" vertical="top" wrapText="1"/>
    </xf>
    <xf numFmtId="4" fontId="4" fillId="0" borderId="4" xfId="2" applyNumberFormat="1" applyFont="1" applyFill="1" applyBorder="1" applyAlignment="1">
      <alignment horizontal="right"/>
    </xf>
    <xf numFmtId="1" fontId="3" fillId="0" borderId="2" xfId="4" applyNumberFormat="1" applyFont="1" applyBorder="1" applyAlignment="1">
      <alignment horizontal="right"/>
    </xf>
    <xf numFmtId="1" fontId="3" fillId="0" borderId="2" xfId="1" applyNumberFormat="1" applyFont="1" applyBorder="1" applyAlignment="1">
      <alignment horizontal="right" wrapText="1"/>
    </xf>
    <xf numFmtId="1" fontId="3" fillId="0" borderId="2" xfId="1" applyNumberFormat="1" applyFont="1" applyBorder="1" applyAlignment="1">
      <alignment horizontal="right"/>
    </xf>
    <xf numFmtId="1" fontId="4" fillId="0" borderId="2" xfId="4" applyNumberFormat="1" applyFont="1" applyBorder="1" applyAlignment="1">
      <alignment horizontal="right"/>
    </xf>
    <xf numFmtId="0" fontId="3" fillId="0" borderId="2" xfId="1" applyFont="1" applyBorder="1" applyAlignment="1">
      <alignment horizontal="right"/>
    </xf>
    <xf numFmtId="1" fontId="3" fillId="0" borderId="2" xfId="5" applyNumberFormat="1" applyFont="1" applyBorder="1" applyAlignment="1">
      <alignment horizontal="right"/>
    </xf>
    <xf numFmtId="1" fontId="3" fillId="0" borderId="6" xfId="1" applyNumberFormat="1" applyFont="1" applyBorder="1" applyAlignment="1">
      <alignment horizontal="right"/>
    </xf>
    <xf numFmtId="1" fontId="4" fillId="0" borderId="2" xfId="1" applyNumberFormat="1" applyFont="1" applyBorder="1" applyAlignment="1">
      <alignment horizontal="right"/>
    </xf>
    <xf numFmtId="1" fontId="3" fillId="0" borderId="4" xfId="1" applyNumberFormat="1" applyFont="1" applyBorder="1" applyAlignment="1">
      <alignment horizontal="right"/>
    </xf>
    <xf numFmtId="1" fontId="3" fillId="0" borderId="9" xfId="1" applyNumberFormat="1" applyFont="1" applyBorder="1" applyAlignment="1">
      <alignment horizontal="right"/>
    </xf>
    <xf numFmtId="1" fontId="4" fillId="0" borderId="1" xfId="4" applyNumberFormat="1" applyFont="1" applyBorder="1" applyAlignment="1">
      <alignment horizontal="justify" vertical="top" wrapText="1"/>
    </xf>
    <xf numFmtId="3" fontId="4" fillId="0" borderId="1" xfId="2" applyNumberFormat="1" applyFont="1" applyFill="1" applyBorder="1" applyAlignment="1">
      <alignment horizontal="right" wrapText="1"/>
    </xf>
    <xf numFmtId="4" fontId="4" fillId="0" borderId="1" xfId="1" applyNumberFormat="1" applyFont="1" applyBorder="1" applyAlignment="1">
      <alignment horizontal="right" wrapText="1"/>
    </xf>
    <xf numFmtId="0" fontId="7" fillId="0" borderId="1" xfId="1" applyFont="1" applyBorder="1" applyAlignment="1">
      <alignment horizontal="center" vertical="center"/>
    </xf>
    <xf numFmtId="49" fontId="3" fillId="0" borderId="2" xfId="1" applyNumberFormat="1" applyFont="1" applyBorder="1" applyAlignment="1">
      <alignment horizontal="center" vertical="top"/>
    </xf>
    <xf numFmtId="1" fontId="4" fillId="0" borderId="4" xfId="1" applyNumberFormat="1" applyFont="1" applyBorder="1"/>
    <xf numFmtId="1" fontId="4" fillId="0" borderId="4" xfId="1" applyNumberFormat="1" applyFont="1" applyBorder="1" applyAlignment="1">
      <alignment horizontal="right"/>
    </xf>
    <xf numFmtId="1" fontId="3" fillId="0" borderId="9" xfId="1" applyNumberFormat="1" applyFont="1" applyBorder="1" applyAlignment="1">
      <alignment horizontal="justify" vertical="top" wrapText="1"/>
    </xf>
    <xf numFmtId="3" fontId="3" fillId="0" borderId="1" xfId="2" applyNumberFormat="1" applyFont="1" applyFill="1" applyBorder="1" applyAlignment="1">
      <alignment horizontal="right" wrapText="1"/>
    </xf>
    <xf numFmtId="3" fontId="3" fillId="0" borderId="6" xfId="2" applyNumberFormat="1" applyFont="1" applyFill="1" applyBorder="1" applyAlignment="1">
      <alignment horizontal="right" wrapText="1"/>
    </xf>
    <xf numFmtId="49" fontId="4" fillId="0" borderId="5" xfId="4" applyNumberFormat="1" applyFont="1" applyBorder="1" applyAlignment="1">
      <alignment vertical="top" wrapText="1"/>
    </xf>
    <xf numFmtId="49" fontId="4" fillId="0" borderId="1" xfId="4" applyNumberFormat="1" applyFont="1" applyBorder="1" applyAlignment="1">
      <alignment horizontal="center" vertical="top" wrapText="1"/>
    </xf>
    <xf numFmtId="49" fontId="4" fillId="0" borderId="2" xfId="4" applyNumberFormat="1" applyFont="1" applyBorder="1" applyAlignment="1">
      <alignment horizontal="center" vertical="top" wrapText="1"/>
    </xf>
    <xf numFmtId="49" fontId="4" fillId="0" borderId="2" xfId="1" applyNumberFormat="1" applyFont="1" applyBorder="1" applyAlignment="1">
      <alignment horizontal="center" vertical="top"/>
    </xf>
    <xf numFmtId="49" fontId="4" fillId="0" borderId="2" xfId="4" applyNumberFormat="1" applyFont="1" applyBorder="1" applyAlignment="1">
      <alignment horizontal="center" vertical="top"/>
    </xf>
    <xf numFmtId="49" fontId="3" fillId="0" borderId="2" xfId="4" applyNumberFormat="1" applyFont="1" applyBorder="1" applyAlignment="1">
      <alignment horizontal="center" vertical="top"/>
    </xf>
    <xf numFmtId="49" fontId="3" fillId="0" borderId="9" xfId="1" applyNumberFormat="1" applyFont="1" applyBorder="1" applyAlignment="1">
      <alignment horizontal="center" vertical="top"/>
    </xf>
    <xf numFmtId="1" fontId="4" fillId="0" borderId="4" xfId="1" applyNumberFormat="1" applyFont="1" applyBorder="1" applyAlignment="1">
      <alignment vertical="top"/>
    </xf>
    <xf numFmtId="49" fontId="3" fillId="0" borderId="6" xfId="1" applyNumberFormat="1" applyFont="1" applyBorder="1" applyAlignment="1">
      <alignment horizontal="center" vertical="top"/>
    </xf>
    <xf numFmtId="49" fontId="3" fillId="0" borderId="4" xfId="1" applyNumberFormat="1" applyFont="1" applyBorder="1" applyAlignment="1">
      <alignment horizontal="center" vertical="top"/>
    </xf>
    <xf numFmtId="49" fontId="4" fillId="0" borderId="9" xfId="1" applyNumberFormat="1" applyFont="1" applyBorder="1" applyAlignment="1">
      <alignment horizontal="center" vertical="top"/>
    </xf>
    <xf numFmtId="49" fontId="4" fillId="0" borderId="4" xfId="1" applyNumberFormat="1" applyFont="1" applyBorder="1" applyAlignment="1">
      <alignment horizontal="center" vertical="top"/>
    </xf>
    <xf numFmtId="49" fontId="3" fillId="0" borderId="0" xfId="1" applyNumberFormat="1" applyFont="1" applyAlignment="1">
      <alignment horizontal="center" vertical="top"/>
    </xf>
    <xf numFmtId="49" fontId="4" fillId="0" borderId="7" xfId="4" applyNumberFormat="1" applyFont="1" applyBorder="1" applyAlignment="1">
      <alignment horizontal="center" vertical="top" wrapText="1"/>
    </xf>
    <xf numFmtId="0" fontId="4" fillId="0" borderId="7" xfId="4" applyFont="1" applyBorder="1" applyAlignment="1">
      <alignment horizontal="center" vertical="center" wrapText="1"/>
    </xf>
    <xf numFmtId="0" fontId="4" fillId="0" borderId="7" xfId="4" applyFont="1" applyBorder="1" applyAlignment="1">
      <alignment horizontal="center" vertical="center"/>
    </xf>
    <xf numFmtId="3" fontId="4" fillId="0" borderId="7" xfId="4" applyNumberFormat="1" applyFont="1" applyBorder="1" applyAlignment="1">
      <alignment horizontal="center" vertical="center"/>
    </xf>
    <xf numFmtId="4" fontId="4" fillId="0" borderId="7" xfId="1" applyNumberFormat="1" applyFont="1" applyBorder="1" applyAlignment="1">
      <alignment horizontal="center" vertical="center" wrapText="1"/>
    </xf>
    <xf numFmtId="0" fontId="4" fillId="0" borderId="7" xfId="1" applyFont="1" applyBorder="1" applyAlignment="1">
      <alignment horizontal="center" vertical="center" wrapText="1"/>
    </xf>
    <xf numFmtId="0" fontId="1" fillId="0" borderId="0" xfId="0" applyFont="1"/>
    <xf numFmtId="4" fontId="0" fillId="0" borderId="0" xfId="0" applyNumberFormat="1" applyAlignment="1">
      <alignment vertical="top"/>
    </xf>
    <xf numFmtId="0" fontId="0" fillId="0" borderId="0" xfId="0" applyAlignment="1">
      <alignment vertical="top"/>
    </xf>
    <xf numFmtId="0" fontId="0" fillId="0" borderId="0" xfId="0" applyAlignment="1">
      <alignment vertical="top" wrapText="1"/>
    </xf>
    <xf numFmtId="166" fontId="3" fillId="0" borderId="0" xfId="0" applyNumberFormat="1" applyFont="1"/>
    <xf numFmtId="0" fontId="3" fillId="0" borderId="0" xfId="0" applyFont="1"/>
    <xf numFmtId="49" fontId="4" fillId="0" borderId="0" xfId="0" applyNumberFormat="1" applyFont="1" applyAlignment="1">
      <alignment horizontal="center" vertical="top"/>
    </xf>
    <xf numFmtId="0" fontId="4" fillId="0" borderId="0" xfId="0" applyFont="1" applyAlignment="1">
      <alignment horizontal="justify" vertical="top"/>
    </xf>
    <xf numFmtId="0" fontId="3" fillId="0" borderId="0" xfId="0" applyFont="1" applyAlignment="1">
      <alignment horizontal="center"/>
    </xf>
    <xf numFmtId="1" fontId="3" fillId="0" borderId="0" xfId="0" applyNumberFormat="1" applyFont="1" applyAlignment="1">
      <alignment horizontal="center"/>
    </xf>
    <xf numFmtId="165" fontId="3" fillId="0" borderId="0" xfId="2" applyNumberFormat="1" applyFont="1" applyFill="1" applyBorder="1"/>
    <xf numFmtId="49" fontId="3" fillId="0" borderId="0" xfId="0" applyNumberFormat="1" applyFont="1" applyAlignment="1">
      <alignment horizontal="center" vertical="top"/>
    </xf>
    <xf numFmtId="0" fontId="3" fillId="0" borderId="0" xfId="0" applyFont="1" applyAlignment="1">
      <alignment horizontal="justify" vertical="top"/>
    </xf>
    <xf numFmtId="0" fontId="4" fillId="0" borderId="0" xfId="0" applyFont="1"/>
    <xf numFmtId="0" fontId="4" fillId="0" borderId="0" xfId="0" applyFont="1" applyAlignment="1">
      <alignment horizontal="justify" vertical="top" wrapText="1"/>
    </xf>
    <xf numFmtId="0" fontId="3" fillId="0" borderId="0" xfId="0" applyFont="1" applyAlignment="1">
      <alignment horizontal="justify" vertical="top" wrapText="1"/>
    </xf>
    <xf numFmtId="1" fontId="4" fillId="0" borderId="0" xfId="0" applyNumberFormat="1" applyFont="1" applyAlignment="1">
      <alignment horizontal="center"/>
    </xf>
    <xf numFmtId="165" fontId="4" fillId="0" borderId="0" xfId="2" applyNumberFormat="1" applyFont="1" applyFill="1" applyBorder="1"/>
    <xf numFmtId="1" fontId="4" fillId="0" borderId="3" xfId="4" applyNumberFormat="1" applyFont="1" applyBorder="1" applyAlignment="1">
      <alignment horizontal="center"/>
    </xf>
    <xf numFmtId="1" fontId="4" fillId="0" borderId="0" xfId="4" applyNumberFormat="1" applyFont="1" applyAlignment="1">
      <alignment horizontal="center"/>
    </xf>
    <xf numFmtId="49" fontId="0" fillId="0" borderId="0" xfId="0" applyNumberFormat="1" applyAlignment="1">
      <alignment horizontal="center" vertical="top"/>
    </xf>
    <xf numFmtId="0" fontId="3" fillId="2" borderId="0" xfId="0" applyFont="1" applyFill="1" applyAlignment="1">
      <alignment horizontal="center"/>
    </xf>
    <xf numFmtId="1" fontId="3" fillId="2" borderId="0" xfId="0" applyNumberFormat="1" applyFont="1" applyFill="1" applyAlignment="1">
      <alignment horizontal="center"/>
    </xf>
    <xf numFmtId="0" fontId="3" fillId="0" borderId="0" xfId="0" applyFont="1" applyAlignment="1">
      <alignment horizontal="center" vertical="top"/>
    </xf>
    <xf numFmtId="166" fontId="3" fillId="0" borderId="0" xfId="0" applyNumberFormat="1" applyFont="1" applyAlignment="1">
      <alignment horizontal="center" vertical="top"/>
    </xf>
    <xf numFmtId="0" fontId="4" fillId="0" borderId="0" xfId="0" applyFont="1" applyAlignment="1">
      <alignment horizontal="center" vertical="top"/>
    </xf>
    <xf numFmtId="0" fontId="3" fillId="0" borderId="0" xfId="0" applyFont="1" applyAlignment="1">
      <alignment horizontal="justify" vertical="justify"/>
    </xf>
    <xf numFmtId="0" fontId="3" fillId="0" borderId="0" xfId="0" applyFont="1" applyAlignment="1">
      <alignment horizontal="center" vertical="justify"/>
    </xf>
    <xf numFmtId="164" fontId="3" fillId="0" borderId="0" xfId="2" applyFont="1" applyFill="1" applyBorder="1"/>
    <xf numFmtId="0" fontId="4" fillId="0" borderId="0" xfId="0" applyFont="1" applyAlignment="1">
      <alignment horizontal="center"/>
    </xf>
    <xf numFmtId="0" fontId="0" fillId="0" borderId="0" xfId="0" applyAlignment="1">
      <alignment horizontal="center"/>
    </xf>
    <xf numFmtId="0" fontId="1" fillId="0" borderId="0" xfId="0" applyFont="1" applyAlignment="1">
      <alignment horizontal="center"/>
    </xf>
    <xf numFmtId="0" fontId="1" fillId="0" borderId="0" xfId="0" applyFont="1" applyAlignment="1">
      <alignment vertical="top" wrapText="1"/>
    </xf>
    <xf numFmtId="4" fontId="1" fillId="0" borderId="0" xfId="0" applyNumberFormat="1" applyFont="1" applyAlignment="1">
      <alignment vertical="top"/>
    </xf>
    <xf numFmtId="0" fontId="1" fillId="0" borderId="0" xfId="0" applyFont="1" applyAlignment="1">
      <alignment vertical="top"/>
    </xf>
    <xf numFmtId="4" fontId="1" fillId="3" borderId="0" xfId="0" applyNumberFormat="1" applyFont="1" applyFill="1" applyAlignment="1">
      <alignment horizontal="right" vertical="top"/>
    </xf>
    <xf numFmtId="4" fontId="1" fillId="3" borderId="0" xfId="0" applyNumberFormat="1" applyFont="1" applyFill="1" applyAlignment="1">
      <alignment vertical="top"/>
    </xf>
    <xf numFmtId="4" fontId="0" fillId="3" borderId="0" xfId="0" applyNumberFormat="1" applyFill="1" applyAlignment="1">
      <alignment vertical="top"/>
    </xf>
    <xf numFmtId="0" fontId="0" fillId="3" borderId="0" xfId="0" applyFill="1" applyAlignment="1">
      <alignment vertical="top"/>
    </xf>
    <xf numFmtId="49" fontId="0" fillId="3" borderId="0" xfId="0" applyNumberFormat="1" applyFill="1" applyAlignment="1">
      <alignment horizontal="center" vertical="top"/>
    </xf>
    <xf numFmtId="0" fontId="0" fillId="3" borderId="0" xfId="0" applyFill="1" applyAlignment="1">
      <alignment vertical="top" wrapText="1"/>
    </xf>
    <xf numFmtId="49" fontId="1" fillId="3" borderId="0" xfId="0" applyNumberFormat="1" applyFont="1" applyFill="1" applyAlignment="1">
      <alignment horizontal="center" vertical="top"/>
    </xf>
    <xf numFmtId="0" fontId="1" fillId="3" borderId="0" xfId="0" applyFont="1" applyFill="1" applyAlignment="1">
      <alignment vertical="top" wrapText="1"/>
    </xf>
    <xf numFmtId="49" fontId="1" fillId="0" borderId="0" xfId="0" applyNumberFormat="1" applyFont="1" applyAlignment="1">
      <alignment horizontal="center" vertical="top"/>
    </xf>
    <xf numFmtId="49" fontId="35" fillId="3" borderId="0" xfId="0" applyNumberFormat="1" applyFont="1" applyFill="1" applyAlignment="1">
      <alignment horizontal="center" vertical="top"/>
    </xf>
    <xf numFmtId="0" fontId="35" fillId="3" borderId="0" xfId="0" applyFont="1" applyFill="1" applyAlignment="1">
      <alignment vertical="top" wrapText="1"/>
    </xf>
    <xf numFmtId="4" fontId="35" fillId="3" borderId="0" xfId="0" applyNumberFormat="1" applyFont="1" applyFill="1" applyAlignment="1">
      <alignment vertical="top"/>
    </xf>
    <xf numFmtId="0" fontId="35" fillId="3" borderId="0" xfId="0" applyFont="1" applyFill="1" applyAlignment="1">
      <alignment vertical="top"/>
    </xf>
    <xf numFmtId="3" fontId="0" fillId="0" borderId="0" xfId="0" applyNumberFormat="1" applyAlignment="1">
      <alignment vertical="top"/>
    </xf>
    <xf numFmtId="3" fontId="0" fillId="3" borderId="0" xfId="0" applyNumberFormat="1" applyFill="1" applyAlignment="1">
      <alignment vertical="top"/>
    </xf>
    <xf numFmtId="4" fontId="4" fillId="0" borderId="0" xfId="0" applyNumberFormat="1" applyFont="1" applyAlignment="1">
      <alignment horizontal="center"/>
    </xf>
    <xf numFmtId="0" fontId="4" fillId="0" borderId="0" xfId="0" applyFont="1" applyAlignment="1">
      <alignment horizontal="left"/>
    </xf>
    <xf numFmtId="0" fontId="7" fillId="0" borderId="0" xfId="0" applyFont="1"/>
    <xf numFmtId="2" fontId="3" fillId="0" borderId="0" xfId="0" applyNumberFormat="1" applyFont="1" applyAlignment="1">
      <alignment horizontal="center"/>
    </xf>
    <xf numFmtId="2" fontId="4" fillId="0" borderId="0" xfId="0" applyNumberFormat="1" applyFont="1" applyAlignment="1">
      <alignment horizontal="center"/>
    </xf>
    <xf numFmtId="0" fontId="4" fillId="0" borderId="10" xfId="0" applyFont="1" applyBorder="1"/>
    <xf numFmtId="0" fontId="3" fillId="0" borderId="11" xfId="0" applyFont="1" applyBorder="1"/>
    <xf numFmtId="0" fontId="4" fillId="0" borderId="11" xfId="0" applyFont="1" applyBorder="1" applyAlignment="1">
      <alignment horizontal="center"/>
    </xf>
    <xf numFmtId="0" fontId="4" fillId="0" borderId="12" xfId="0" applyFont="1" applyBorder="1"/>
    <xf numFmtId="2" fontId="3" fillId="0" borderId="0" xfId="0" applyNumberFormat="1" applyFont="1"/>
    <xf numFmtId="167" fontId="3" fillId="0" borderId="0" xfId="0" applyNumberFormat="1" applyFont="1" applyAlignment="1">
      <alignment horizontal="center"/>
    </xf>
    <xf numFmtId="167" fontId="3" fillId="0" borderId="0" xfId="0" applyNumberFormat="1" applyFont="1"/>
    <xf numFmtId="0" fontId="4" fillId="0" borderId="0" xfId="226" applyFont="1"/>
    <xf numFmtId="168" fontId="45" fillId="0" borderId="22" xfId="1" applyNumberFormat="1" applyFont="1" applyBorder="1" applyAlignment="1">
      <alignment horizontal="center" vertical="top"/>
    </xf>
    <xf numFmtId="0" fontId="51" fillId="0" borderId="0" xfId="0" applyFont="1"/>
    <xf numFmtId="1" fontId="51" fillId="0" borderId="0" xfId="0" applyNumberFormat="1" applyFont="1"/>
    <xf numFmtId="9" fontId="51" fillId="0" borderId="0" xfId="0" applyNumberFormat="1" applyFont="1"/>
    <xf numFmtId="0" fontId="51" fillId="0" borderId="22" xfId="0" applyFont="1" applyBorder="1" applyAlignment="1">
      <alignment vertical="center"/>
    </xf>
    <xf numFmtId="2" fontId="45" fillId="26" borderId="22" xfId="282" applyNumberFormat="1" applyFont="1" applyFill="1" applyBorder="1" applyAlignment="1" applyProtection="1">
      <alignment horizontal="center" vertical="top"/>
      <protection locked="0"/>
    </xf>
    <xf numFmtId="0" fontId="46" fillId="0" borderId="0" xfId="1" applyFont="1" applyAlignment="1">
      <alignment horizontal="center" vertical="center" wrapText="1"/>
    </xf>
    <xf numFmtId="168" fontId="42" fillId="0" borderId="0" xfId="2" applyNumberFormat="1" applyFont="1" applyFill="1" applyBorder="1" applyAlignment="1">
      <alignment horizontal="center" vertical="top" wrapText="1"/>
    </xf>
    <xf numFmtId="0" fontId="46" fillId="0" borderId="0" xfId="1" applyFont="1" applyAlignment="1">
      <alignment horizontal="center" vertical="top"/>
    </xf>
    <xf numFmtId="168" fontId="37" fillId="0" borderId="0" xfId="1" applyNumberFormat="1" applyFont="1" applyAlignment="1">
      <alignment horizontal="center"/>
    </xf>
    <xf numFmtId="168" fontId="45" fillId="0" borderId="0" xfId="0" applyNumberFormat="1" applyFont="1" applyAlignment="1">
      <alignment horizontal="center" vertical="top"/>
    </xf>
    <xf numFmtId="168" fontId="37" fillId="0" borderId="0" xfId="1" applyNumberFormat="1" applyFont="1" applyAlignment="1">
      <alignment horizontal="center" vertical="top"/>
    </xf>
    <xf numFmtId="168" fontId="45" fillId="0" borderId="0" xfId="1" applyNumberFormat="1" applyFont="1" applyAlignment="1">
      <alignment horizontal="center" vertical="top"/>
    </xf>
    <xf numFmtId="168" fontId="43" fillId="0" borderId="0" xfId="2" applyNumberFormat="1" applyFont="1" applyFill="1" applyBorder="1" applyAlignment="1">
      <alignment horizontal="center" vertical="top"/>
    </xf>
    <xf numFmtId="164" fontId="45" fillId="0" borderId="0" xfId="254" applyNumberFormat="1" applyFont="1" applyAlignment="1">
      <alignment horizontal="center" vertical="top"/>
    </xf>
    <xf numFmtId="168" fontId="42" fillId="0" borderId="0" xfId="2" applyNumberFormat="1" applyFont="1" applyFill="1" applyBorder="1" applyAlignment="1">
      <alignment horizontal="center" vertical="top"/>
    </xf>
    <xf numFmtId="168" fontId="44" fillId="0" borderId="0" xfId="1" applyNumberFormat="1" applyFont="1" applyAlignment="1">
      <alignment horizontal="center" vertical="top"/>
    </xf>
    <xf numFmtId="168" fontId="45" fillId="0" borderId="0" xfId="2" applyNumberFormat="1" applyFont="1" applyFill="1" applyBorder="1" applyAlignment="1">
      <alignment horizontal="center" vertical="top" wrapText="1"/>
    </xf>
    <xf numFmtId="0" fontId="45" fillId="0" borderId="0" xfId="0" applyFont="1" applyAlignment="1">
      <alignment vertical="top"/>
    </xf>
    <xf numFmtId="49" fontId="46" fillId="0" borderId="0" xfId="1" applyNumberFormat="1" applyFont="1" applyAlignment="1">
      <alignment horizontal="left" vertical="top" wrapText="1"/>
    </xf>
    <xf numFmtId="168" fontId="42" fillId="0" borderId="0" xfId="1" applyNumberFormat="1" applyFont="1" applyAlignment="1">
      <alignment horizontal="center"/>
    </xf>
    <xf numFmtId="4" fontId="42" fillId="0" borderId="0" xfId="1" applyNumberFormat="1" applyFont="1" applyAlignment="1">
      <alignment horizontal="center"/>
    </xf>
    <xf numFmtId="4" fontId="42" fillId="0" borderId="0" xfId="1" applyNumberFormat="1" applyFont="1" applyAlignment="1">
      <alignment horizontal="center" vertical="top"/>
    </xf>
    <xf numFmtId="0" fontId="42" fillId="0" borderId="0" xfId="4" applyFont="1" applyAlignment="1">
      <alignment horizontal="left" vertical="top"/>
    </xf>
    <xf numFmtId="0" fontId="44" fillId="0" borderId="0" xfId="1" applyFont="1" applyAlignment="1">
      <alignment horizontal="center" vertical="top"/>
    </xf>
    <xf numFmtId="164" fontId="43" fillId="0" borderId="0" xfId="254" applyNumberFormat="1" applyFont="1" applyAlignment="1">
      <alignment horizontal="center" vertical="top"/>
    </xf>
    <xf numFmtId="0" fontId="42" fillId="0" borderId="0" xfId="254" applyFont="1" applyAlignment="1">
      <alignment horizontal="center" vertical="top"/>
    </xf>
    <xf numFmtId="0" fontId="44" fillId="0" borderId="0" xfId="0" applyFont="1" applyAlignment="1">
      <alignment horizontal="center" vertical="top"/>
    </xf>
    <xf numFmtId="3" fontId="42" fillId="0" borderId="0" xfId="2" applyNumberFormat="1" applyFont="1" applyFill="1" applyBorder="1" applyAlignment="1">
      <alignment horizontal="center" vertical="top"/>
    </xf>
    <xf numFmtId="2" fontId="45" fillId="0" borderId="0" xfId="0" applyNumberFormat="1" applyFont="1" applyAlignment="1" applyProtection="1">
      <alignment horizontal="right" vertical="top"/>
      <protection locked="0"/>
    </xf>
    <xf numFmtId="49" fontId="37" fillId="0" borderId="0" xfId="1" applyNumberFormat="1" applyFont="1" applyAlignment="1">
      <alignment horizontal="center" vertical="top"/>
    </xf>
    <xf numFmtId="0" fontId="6" fillId="0" borderId="8" xfId="3" applyFont="1" applyBorder="1" applyAlignment="1">
      <alignment horizontal="center" vertical="center" wrapText="1"/>
    </xf>
    <xf numFmtId="0" fontId="6" fillId="0" borderId="0" xfId="3" applyFont="1" applyAlignment="1">
      <alignment horizontal="center" vertical="center" wrapText="1"/>
    </xf>
    <xf numFmtId="49" fontId="1" fillId="0" borderId="0" xfId="0" applyNumberFormat="1" applyFont="1" applyAlignment="1">
      <alignment horizontal="center" vertical="top"/>
    </xf>
    <xf numFmtId="0" fontId="46" fillId="28" borderId="28" xfId="1" applyFont="1" applyFill="1" applyBorder="1" applyAlignment="1" applyProtection="1">
      <alignment horizontal="center" vertical="center" wrapText="1"/>
    </xf>
    <xf numFmtId="0" fontId="46" fillId="28" borderId="29" xfId="1" applyFont="1" applyFill="1" applyBorder="1" applyAlignment="1" applyProtection="1">
      <alignment horizontal="center" vertical="center" wrapText="1"/>
    </xf>
    <xf numFmtId="0" fontId="46" fillId="28" borderId="30" xfId="1" applyFont="1" applyFill="1" applyBorder="1" applyAlignment="1" applyProtection="1">
      <alignment horizontal="center" vertical="center" wrapText="1"/>
    </xf>
    <xf numFmtId="0" fontId="42" fillId="0" borderId="39" xfId="1" applyFont="1" applyBorder="1" applyAlignment="1" applyProtection="1">
      <alignment horizontal="center" vertical="top"/>
    </xf>
    <xf numFmtId="3" fontId="42" fillId="0" borderId="39" xfId="1" applyNumberFormat="1" applyFont="1" applyBorder="1" applyAlignment="1" applyProtection="1">
      <alignment horizontal="center" vertical="top"/>
    </xf>
    <xf numFmtId="3" fontId="42" fillId="0" borderId="39" xfId="2" applyNumberFormat="1" applyFont="1" applyFill="1" applyBorder="1" applyAlignment="1" applyProtection="1">
      <alignment horizontal="center" vertical="top"/>
    </xf>
    <xf numFmtId="168" fontId="42" fillId="0" borderId="39" xfId="2" applyNumberFormat="1" applyFont="1" applyFill="1" applyBorder="1" applyAlignment="1" applyProtection="1">
      <alignment horizontal="center" vertical="top" wrapText="1"/>
    </xf>
    <xf numFmtId="0" fontId="42" fillId="0" borderId="43" xfId="1" applyFont="1" applyBorder="1" applyAlignment="1" applyProtection="1">
      <alignment horizontal="center" vertical="top"/>
    </xf>
    <xf numFmtId="0" fontId="46" fillId="0" borderId="44" xfId="1" applyFont="1" applyBorder="1" applyAlignment="1" applyProtection="1">
      <alignment vertical="top"/>
    </xf>
    <xf numFmtId="0" fontId="46" fillId="0" borderId="45" xfId="1" applyFont="1" applyBorder="1" applyAlignment="1" applyProtection="1">
      <alignment vertical="top"/>
    </xf>
    <xf numFmtId="166" fontId="42" fillId="0" borderId="40" xfId="1" applyNumberFormat="1" applyFont="1" applyBorder="1" applyAlignment="1" applyProtection="1">
      <alignment horizontal="center" vertical="top"/>
    </xf>
    <xf numFmtId="0" fontId="42" fillId="0" borderId="41" xfId="1" applyFont="1" applyBorder="1" applyAlignment="1" applyProtection="1">
      <alignment horizontal="justify" vertical="top"/>
    </xf>
    <xf numFmtId="0" fontId="37" fillId="0" borderId="41" xfId="1" applyFont="1" applyBorder="1" applyAlignment="1" applyProtection="1">
      <alignment horizontal="center"/>
    </xf>
    <xf numFmtId="3" fontId="37" fillId="0" borderId="41" xfId="1" applyNumberFormat="1" applyFont="1" applyBorder="1" applyAlignment="1" applyProtection="1">
      <alignment horizontal="center"/>
    </xf>
    <xf numFmtId="168" fontId="37" fillId="0" borderId="42" xfId="1" applyNumberFormat="1" applyFont="1" applyBorder="1" applyAlignment="1" applyProtection="1">
      <alignment horizontal="center"/>
    </xf>
    <xf numFmtId="0" fontId="50" fillId="0" borderId="26" xfId="1" applyFont="1" applyBorder="1" applyAlignment="1" applyProtection="1">
      <alignment horizontal="center" vertical="top"/>
    </xf>
    <xf numFmtId="0" fontId="37" fillId="0" borderId="22" xfId="1" applyFont="1" applyBorder="1" applyAlignment="1" applyProtection="1">
      <alignment horizontal="justify" vertical="top"/>
    </xf>
    <xf numFmtId="0" fontId="37" fillId="0" borderId="22" xfId="1" applyFont="1" applyBorder="1" applyAlignment="1" applyProtection="1">
      <alignment horizontal="center"/>
    </xf>
    <xf numFmtId="3" fontId="37" fillId="0" borderId="22" xfId="1" applyNumberFormat="1" applyFont="1" applyBorder="1" applyAlignment="1" applyProtection="1">
      <alignment horizontal="center"/>
    </xf>
    <xf numFmtId="168" fontId="37" fillId="0" borderId="27" xfId="1" applyNumberFormat="1" applyFont="1" applyBorder="1" applyAlignment="1" applyProtection="1">
      <alignment horizontal="center"/>
    </xf>
    <xf numFmtId="0" fontId="43" fillId="0" borderId="26" xfId="1" applyFont="1" applyBorder="1" applyAlignment="1" applyProtection="1">
      <alignment horizontal="center" vertical="top"/>
    </xf>
    <xf numFmtId="0" fontId="44" fillId="0" borderId="22" xfId="0" applyFont="1" applyBorder="1" applyAlignment="1" applyProtection="1">
      <alignment horizontal="justify" vertical="top" wrapText="1"/>
    </xf>
    <xf numFmtId="0" fontId="45" fillId="0" borderId="22" xfId="1" applyFont="1" applyBorder="1" applyAlignment="1" applyProtection="1">
      <alignment horizontal="center" vertical="top"/>
    </xf>
    <xf numFmtId="3" fontId="45" fillId="0" borderId="22" xfId="1" applyNumberFormat="1" applyFont="1" applyBorder="1" applyAlignment="1" applyProtection="1">
      <alignment horizontal="center" vertical="top"/>
    </xf>
    <xf numFmtId="168" fontId="45" fillId="0" borderId="27" xfId="0" applyNumberFormat="1" applyFont="1" applyBorder="1" applyAlignment="1" applyProtection="1">
      <alignment horizontal="center" vertical="top"/>
    </xf>
    <xf numFmtId="166" fontId="42" fillId="0" borderId="26" xfId="1" applyNumberFormat="1" applyFont="1" applyBorder="1" applyAlignment="1" applyProtection="1">
      <alignment horizontal="center" vertical="top"/>
    </xf>
    <xf numFmtId="0" fontId="42" fillId="0" borderId="22" xfId="1" applyFont="1" applyBorder="1" applyAlignment="1" applyProtection="1">
      <alignment horizontal="justify" vertical="top"/>
    </xf>
    <xf numFmtId="0" fontId="37" fillId="0" borderId="22" xfId="1" applyFont="1" applyBorder="1" applyAlignment="1" applyProtection="1">
      <alignment horizontal="center" vertical="top"/>
    </xf>
    <xf numFmtId="3" fontId="37" fillId="0" borderId="22" xfId="1" applyNumberFormat="1" applyFont="1" applyBorder="1" applyAlignment="1" applyProtection="1">
      <alignment horizontal="center" vertical="top"/>
    </xf>
    <xf numFmtId="168" fontId="37" fillId="0" borderId="27" xfId="1" applyNumberFormat="1" applyFont="1" applyBorder="1" applyAlignment="1" applyProtection="1">
      <alignment horizontal="center" vertical="top"/>
    </xf>
    <xf numFmtId="0" fontId="42" fillId="0" borderId="26" xfId="1" applyFont="1" applyBorder="1" applyAlignment="1" applyProtection="1">
      <alignment horizontal="center" vertical="top"/>
    </xf>
    <xf numFmtId="0" fontId="45" fillId="0" borderId="22" xfId="1" applyFont="1" applyBorder="1" applyAlignment="1" applyProtection="1">
      <alignment horizontal="justify" vertical="top" wrapText="1"/>
    </xf>
    <xf numFmtId="168" fontId="45" fillId="0" borderId="27" xfId="1" applyNumberFormat="1" applyFont="1" applyBorder="1" applyAlignment="1" applyProtection="1">
      <alignment horizontal="center" vertical="top"/>
    </xf>
    <xf numFmtId="4" fontId="45" fillId="0" borderId="22" xfId="1" applyNumberFormat="1" applyFont="1" applyBorder="1" applyAlignment="1" applyProtection="1">
      <alignment horizontal="center" vertical="top"/>
    </xf>
    <xf numFmtId="0" fontId="45" fillId="0" borderId="22" xfId="1" quotePrefix="1" applyFont="1" applyBorder="1" applyAlignment="1" applyProtection="1">
      <alignment horizontal="justify" vertical="top"/>
    </xf>
    <xf numFmtId="168" fontId="45" fillId="0" borderId="22" xfId="1" applyNumberFormat="1" applyFont="1" applyBorder="1" applyAlignment="1" applyProtection="1">
      <alignment horizontal="center" vertical="top"/>
    </xf>
    <xf numFmtId="0" fontId="45" fillId="0" borderId="22" xfId="1" applyFont="1" applyBorder="1" applyAlignment="1" applyProtection="1">
      <alignment horizontal="justify" vertical="top"/>
    </xf>
    <xf numFmtId="49" fontId="43" fillId="0" borderId="26" xfId="0" applyNumberFormat="1" applyFont="1" applyBorder="1" applyAlignment="1" applyProtection="1">
      <alignment horizontal="center" vertical="top"/>
    </xf>
    <xf numFmtId="0" fontId="43" fillId="0" borderId="22" xfId="0" applyFont="1" applyBorder="1" applyAlignment="1" applyProtection="1">
      <alignment horizontal="justify" vertical="center"/>
    </xf>
    <xf numFmtId="0" fontId="45" fillId="0" borderId="22" xfId="0" applyFont="1" applyBorder="1" applyAlignment="1" applyProtection="1">
      <alignment horizontal="center" vertical="top"/>
    </xf>
    <xf numFmtId="3" fontId="45" fillId="0" borderId="22" xfId="0" applyNumberFormat="1" applyFont="1" applyBorder="1" applyAlignment="1" applyProtection="1">
      <alignment horizontal="center" vertical="top"/>
    </xf>
    <xf numFmtId="168" fontId="43" fillId="0" borderId="27" xfId="2" applyNumberFormat="1" applyFont="1" applyFill="1" applyBorder="1" applyAlignment="1" applyProtection="1">
      <alignment horizontal="center" vertical="top"/>
    </xf>
    <xf numFmtId="0" fontId="37" fillId="0" borderId="22" xfId="1" applyFont="1" applyBorder="1" applyAlignment="1" applyProtection="1">
      <alignment horizontal="left" vertical="top" wrapText="1"/>
    </xf>
    <xf numFmtId="49" fontId="43" fillId="0" borderId="26" xfId="1" applyNumberFormat="1" applyFont="1" applyBorder="1" applyAlignment="1" applyProtection="1">
      <alignment horizontal="center" vertical="top"/>
    </xf>
    <xf numFmtId="0" fontId="45" fillId="0" borderId="22" xfId="0" applyFont="1" applyBorder="1" applyAlignment="1" applyProtection="1">
      <alignment horizontal="justify" vertical="top"/>
    </xf>
    <xf numFmtId="0" fontId="43" fillId="0" borderId="22" xfId="1" applyFont="1" applyBorder="1" applyAlignment="1" applyProtection="1">
      <alignment horizontal="justify" vertical="top"/>
    </xf>
    <xf numFmtId="0" fontId="43" fillId="0" borderId="22" xfId="1" applyFont="1" applyBorder="1" applyAlignment="1" applyProtection="1">
      <alignment horizontal="justify" vertical="top" wrapText="1"/>
    </xf>
    <xf numFmtId="0" fontId="43" fillId="0" borderId="26" xfId="0" applyFont="1" applyBorder="1" applyAlignment="1" applyProtection="1">
      <alignment horizontal="center" vertical="top"/>
    </xf>
    <xf numFmtId="0" fontId="45" fillId="0" borderId="22" xfId="0" applyFont="1" applyBorder="1" applyAlignment="1" applyProtection="1">
      <alignment horizontal="justify" vertical="top" wrapText="1"/>
    </xf>
    <xf numFmtId="0" fontId="43" fillId="0" borderId="22" xfId="0" applyFont="1" applyBorder="1" applyAlignment="1" applyProtection="1">
      <alignment horizontal="justify" vertical="top" wrapText="1"/>
    </xf>
    <xf numFmtId="0" fontId="44" fillId="0" borderId="22" xfId="0" applyFont="1" applyBorder="1" applyAlignment="1" applyProtection="1">
      <alignment horizontal="justify" vertical="top"/>
    </xf>
    <xf numFmtId="0" fontId="42" fillId="0" borderId="22" xfId="0" applyFont="1" applyBorder="1" applyAlignment="1" applyProtection="1">
      <alignment horizontal="justify" vertical="top" wrapText="1"/>
    </xf>
    <xf numFmtId="2" fontId="45" fillId="0" borderId="22" xfId="254" applyNumberFormat="1" applyFont="1" applyBorder="1" applyAlignment="1" applyProtection="1">
      <alignment horizontal="center" vertical="top"/>
    </xf>
    <xf numFmtId="164" fontId="45" fillId="0" borderId="27" xfId="254" applyNumberFormat="1" applyFont="1" applyBorder="1" applyAlignment="1" applyProtection="1">
      <alignment horizontal="center" vertical="top"/>
    </xf>
    <xf numFmtId="49" fontId="42" fillId="0" borderId="26" xfId="0" applyNumberFormat="1" applyFont="1" applyBorder="1" applyAlignment="1" applyProtection="1">
      <alignment horizontal="center" vertical="top"/>
    </xf>
    <xf numFmtId="0" fontId="42" fillId="0" borderId="22" xfId="0" applyFont="1" applyBorder="1" applyAlignment="1" applyProtection="1">
      <alignment horizontal="justify" vertical="center"/>
    </xf>
    <xf numFmtId="0" fontId="44" fillId="0" borderId="22" xfId="0" applyFont="1" applyBorder="1" applyAlignment="1" applyProtection="1">
      <alignment horizontal="center" vertical="top"/>
    </xf>
    <xf numFmtId="3" fontId="44" fillId="0" borderId="22" xfId="0" applyNumberFormat="1" applyFont="1" applyBorder="1" applyAlignment="1" applyProtection="1">
      <alignment horizontal="center" vertical="top"/>
    </xf>
    <xf numFmtId="168" fontId="42" fillId="0" borderId="27" xfId="2" applyNumberFormat="1" applyFont="1" applyFill="1" applyBorder="1" applyAlignment="1" applyProtection="1">
      <alignment horizontal="center" vertical="top"/>
    </xf>
    <xf numFmtId="0" fontId="42" fillId="0" borderId="22" xfId="1" applyFont="1" applyBorder="1" applyAlignment="1" applyProtection="1">
      <alignment horizontal="justify" vertical="top" wrapText="1"/>
    </xf>
    <xf numFmtId="0" fontId="45" fillId="0" borderId="22" xfId="1" applyFont="1" applyBorder="1" applyAlignment="1" applyProtection="1">
      <alignment horizontal="left" vertical="top" wrapText="1"/>
    </xf>
    <xf numFmtId="0" fontId="43" fillId="0" borderId="22" xfId="0" applyFont="1" applyBorder="1" applyAlignment="1" applyProtection="1">
      <alignment horizontal="justify" vertical="top"/>
    </xf>
    <xf numFmtId="166" fontId="43" fillId="0" borderId="26" xfId="0" applyNumberFormat="1" applyFont="1" applyBorder="1" applyAlignment="1" applyProtection="1">
      <alignment horizontal="center" vertical="top"/>
    </xf>
    <xf numFmtId="2" fontId="43" fillId="0" borderId="22" xfId="0" applyNumberFormat="1" applyFont="1" applyBorder="1" applyAlignment="1" applyProtection="1">
      <alignment horizontal="justify" vertical="top"/>
    </xf>
    <xf numFmtId="2" fontId="45" fillId="0" borderId="22" xfId="0" applyNumberFormat="1" applyFont="1" applyBorder="1" applyAlignment="1" applyProtection="1">
      <alignment horizontal="center" vertical="top"/>
    </xf>
    <xf numFmtId="1" fontId="45" fillId="0" borderId="22" xfId="0" applyNumberFormat="1" applyFont="1" applyBorder="1" applyAlignment="1" applyProtection="1">
      <alignment horizontal="center" vertical="top"/>
    </xf>
    <xf numFmtId="0" fontId="42" fillId="0" borderId="22" xfId="0" applyFont="1" applyBorder="1" applyAlignment="1" applyProtection="1">
      <alignment horizontal="justify" vertical="top"/>
    </xf>
    <xf numFmtId="0" fontId="44" fillId="0" borderId="22" xfId="1" applyFont="1" applyBorder="1" applyAlignment="1" applyProtection="1">
      <alignment horizontal="center" vertical="top"/>
    </xf>
    <xf numFmtId="3" fontId="44" fillId="0" borderId="22" xfId="1" applyNumberFormat="1" applyFont="1" applyBorder="1" applyAlignment="1" applyProtection="1">
      <alignment horizontal="center" vertical="top"/>
    </xf>
    <xf numFmtId="168" fontId="44" fillId="0" borderId="27" xfId="1" applyNumberFormat="1" applyFont="1" applyBorder="1" applyAlignment="1" applyProtection="1">
      <alignment horizontal="center" vertical="top"/>
    </xf>
    <xf numFmtId="0" fontId="43" fillId="0" borderId="26" xfId="4" applyFont="1" applyBorder="1" applyAlignment="1" applyProtection="1">
      <alignment horizontal="center" vertical="top"/>
    </xf>
    <xf numFmtId="1" fontId="43" fillId="0" borderId="22" xfId="1" applyNumberFormat="1" applyFont="1" applyBorder="1" applyAlignment="1" applyProtection="1">
      <alignment horizontal="justify" vertical="top" wrapText="1"/>
    </xf>
    <xf numFmtId="1" fontId="45" fillId="0" borderId="22" xfId="1" applyNumberFormat="1" applyFont="1" applyBorder="1" applyAlignment="1" applyProtection="1">
      <alignment horizontal="right" vertical="top" wrapText="1"/>
    </xf>
    <xf numFmtId="3" fontId="43" fillId="0" borderId="22" xfId="2" applyNumberFormat="1" applyFont="1" applyFill="1" applyBorder="1" applyAlignment="1" applyProtection="1">
      <alignment horizontal="center" vertical="top" wrapText="1"/>
    </xf>
    <xf numFmtId="168" fontId="45" fillId="0" borderId="27" xfId="2" applyNumberFormat="1" applyFont="1" applyFill="1" applyBorder="1" applyAlignment="1" applyProtection="1">
      <alignment horizontal="center" vertical="top" wrapText="1"/>
    </xf>
    <xf numFmtId="49" fontId="43" fillId="0" borderId="26" xfId="4" applyNumberFormat="1" applyFont="1" applyBorder="1" applyAlignment="1" applyProtection="1">
      <alignment horizontal="center" vertical="top"/>
    </xf>
    <xf numFmtId="1" fontId="45" fillId="0" borderId="22" xfId="1" applyNumberFormat="1" applyFont="1" applyBorder="1" applyAlignment="1" applyProtection="1">
      <alignment horizontal="justify" vertical="top" wrapText="1"/>
    </xf>
    <xf numFmtId="0" fontId="43" fillId="0" borderId="22" xfId="1" applyFont="1" applyBorder="1" applyAlignment="1" applyProtection="1">
      <alignment horizontal="left" vertical="top" wrapText="1"/>
    </xf>
    <xf numFmtId="0" fontId="43" fillId="0" borderId="22" xfId="1" applyFont="1" applyBorder="1" applyAlignment="1" applyProtection="1">
      <alignment horizontal="left" vertical="top"/>
    </xf>
    <xf numFmtId="2" fontId="45" fillId="0" borderId="22" xfId="0" applyNumberFormat="1" applyFont="1" applyBorder="1" applyAlignment="1" applyProtection="1">
      <alignment horizontal="justify" vertical="top"/>
    </xf>
    <xf numFmtId="0" fontId="45" fillId="0" borderId="22" xfId="1" applyFont="1" applyBorder="1" applyAlignment="1" applyProtection="1">
      <alignment horizontal="center" vertical="top" wrapText="1"/>
    </xf>
    <xf numFmtId="0" fontId="51" fillId="0" borderId="22" xfId="0" applyFont="1" applyBorder="1" applyProtection="1"/>
    <xf numFmtId="0" fontId="51" fillId="0" borderId="27" xfId="0" applyFont="1" applyBorder="1" applyProtection="1"/>
    <xf numFmtId="0" fontId="4" fillId="0" borderId="22" xfId="1" applyFont="1" applyBorder="1" applyAlignment="1" applyProtection="1">
      <alignment horizontal="justify" vertical="top"/>
    </xf>
    <xf numFmtId="49" fontId="42" fillId="0" borderId="26" xfId="1" applyNumberFormat="1" applyFont="1" applyBorder="1" applyAlignment="1" applyProtection="1">
      <alignment horizontal="center" vertical="top"/>
    </xf>
    <xf numFmtId="49" fontId="50" fillId="0" borderId="26" xfId="1" applyNumberFormat="1" applyFont="1" applyBorder="1" applyAlignment="1" applyProtection="1">
      <alignment horizontal="center" vertical="top"/>
    </xf>
    <xf numFmtId="1" fontId="47" fillId="0" borderId="22" xfId="1" applyNumberFormat="1" applyFont="1" applyBorder="1" applyAlignment="1" applyProtection="1">
      <alignment horizontal="justify" vertical="top" wrapText="1"/>
    </xf>
    <xf numFmtId="0" fontId="43" fillId="0" borderId="26" xfId="0" applyFont="1" applyBorder="1" applyAlignment="1" applyProtection="1">
      <alignment horizontal="center" vertical="center"/>
    </xf>
    <xf numFmtId="0" fontId="45" fillId="0" borderId="22" xfId="0" applyFont="1" applyBorder="1" applyAlignment="1" applyProtection="1">
      <alignment vertical="center" wrapText="1"/>
    </xf>
    <xf numFmtId="0" fontId="45" fillId="0" borderId="22" xfId="0" applyFont="1" applyBorder="1" applyAlignment="1" applyProtection="1">
      <alignment vertical="top" wrapText="1"/>
    </xf>
    <xf numFmtId="0" fontId="45" fillId="0" borderId="22" xfId="0" applyFont="1" applyBorder="1" applyAlignment="1" applyProtection="1">
      <alignment vertical="top"/>
    </xf>
    <xf numFmtId="0" fontId="45" fillId="0" borderId="27" xfId="0" applyFont="1" applyBorder="1" applyAlignment="1" applyProtection="1">
      <alignment vertical="top"/>
    </xf>
    <xf numFmtId="0" fontId="45" fillId="0" borderId="22" xfId="0" applyFont="1" applyBorder="1" applyAlignment="1" applyProtection="1">
      <alignment horizontal="left" vertical="top" wrapText="1"/>
    </xf>
    <xf numFmtId="0" fontId="51" fillId="0" borderId="31" xfId="0" applyFont="1" applyBorder="1" applyProtection="1"/>
    <xf numFmtId="0" fontId="51" fillId="0" borderId="0" xfId="0" applyFont="1" applyProtection="1"/>
    <xf numFmtId="0" fontId="51" fillId="0" borderId="32" xfId="0" applyFont="1" applyBorder="1" applyProtection="1"/>
    <xf numFmtId="0" fontId="42" fillId="0" borderId="22" xfId="230" applyFont="1" applyBorder="1" applyAlignment="1" applyProtection="1">
      <alignment horizontal="left" vertical="top" wrapText="1"/>
    </xf>
    <xf numFmtId="0" fontId="44" fillId="0" borderId="22" xfId="158" applyFont="1" applyBorder="1" applyAlignment="1" applyProtection="1">
      <alignment horizontal="left" vertical="top" wrapText="1"/>
    </xf>
    <xf numFmtId="0" fontId="44" fillId="0" borderId="22" xfId="230" applyFont="1" applyBorder="1" applyAlignment="1" applyProtection="1">
      <alignment horizontal="left" vertical="top" wrapText="1"/>
    </xf>
    <xf numFmtId="0" fontId="51" fillId="0" borderId="25" xfId="0" applyFont="1" applyBorder="1" applyProtection="1"/>
    <xf numFmtId="0" fontId="51" fillId="0" borderId="38" xfId="0" applyFont="1" applyBorder="1" applyProtection="1"/>
    <xf numFmtId="49" fontId="46" fillId="0" borderId="26" xfId="1" applyNumberFormat="1" applyFont="1" applyBorder="1" applyAlignment="1" applyProtection="1">
      <alignment horizontal="left" vertical="top" wrapText="1"/>
    </xf>
    <xf numFmtId="49" fontId="46" fillId="0" borderId="22" xfId="1" applyNumberFormat="1" applyFont="1" applyBorder="1" applyAlignment="1" applyProtection="1">
      <alignment horizontal="left" vertical="top" wrapText="1"/>
    </xf>
    <xf numFmtId="49" fontId="46" fillId="0" borderId="27" xfId="1" applyNumberFormat="1" applyFont="1" applyBorder="1" applyAlignment="1" applyProtection="1">
      <alignment horizontal="left" vertical="top" wrapText="1"/>
    </xf>
    <xf numFmtId="0" fontId="42" fillId="0" borderId="22" xfId="1" applyFont="1" applyBorder="1" applyAlignment="1" applyProtection="1">
      <alignment horizontal="center"/>
    </xf>
    <xf numFmtId="3" fontId="42" fillId="0" borderId="22" xfId="1" applyNumberFormat="1" applyFont="1" applyBorder="1" applyAlignment="1" applyProtection="1">
      <alignment horizontal="center"/>
    </xf>
    <xf numFmtId="168" fontId="42" fillId="0" borderId="27" xfId="1" applyNumberFormat="1" applyFont="1" applyBorder="1" applyAlignment="1" applyProtection="1">
      <alignment horizontal="center"/>
    </xf>
    <xf numFmtId="4" fontId="42" fillId="0" borderId="27" xfId="1" applyNumberFormat="1" applyFont="1" applyBorder="1" applyAlignment="1" applyProtection="1">
      <alignment horizontal="center"/>
    </xf>
    <xf numFmtId="49" fontId="42" fillId="0" borderId="31" xfId="1" applyNumberFormat="1" applyFont="1" applyBorder="1" applyAlignment="1" applyProtection="1">
      <alignment horizontal="center" vertical="top"/>
    </xf>
    <xf numFmtId="4" fontId="42" fillId="0" borderId="27" xfId="1" applyNumberFormat="1" applyFont="1" applyBorder="1" applyAlignment="1" applyProtection="1">
      <alignment horizontal="center" vertical="top"/>
    </xf>
    <xf numFmtId="0" fontId="51" fillId="0" borderId="26" xfId="0" applyFont="1" applyBorder="1" applyProtection="1"/>
    <xf numFmtId="0" fontId="42" fillId="0" borderId="22" xfId="4" applyFont="1" applyBorder="1" applyAlignment="1" applyProtection="1">
      <alignment horizontal="left" vertical="top"/>
    </xf>
    <xf numFmtId="0" fontId="42" fillId="0" borderId="27" xfId="4" applyFont="1" applyBorder="1" applyAlignment="1" applyProtection="1">
      <alignment horizontal="left" vertical="top"/>
    </xf>
    <xf numFmtId="0" fontId="45" fillId="0" borderId="22" xfId="254" applyFont="1" applyBorder="1" applyAlignment="1" applyProtection="1">
      <alignment horizontal="center" vertical="top"/>
    </xf>
    <xf numFmtId="166" fontId="43" fillId="0" borderId="26" xfId="1" applyNumberFormat="1" applyFont="1" applyBorder="1" applyAlignment="1" applyProtection="1">
      <alignment horizontal="center" vertical="top"/>
    </xf>
    <xf numFmtId="0" fontId="44" fillId="0" borderId="22" xfId="278" applyFont="1" applyBorder="1" applyAlignment="1" applyProtection="1">
      <alignment horizontal="justify" vertical="top" wrapText="1"/>
    </xf>
    <xf numFmtId="0" fontId="45" fillId="0" borderId="22" xfId="167" applyFont="1" applyBorder="1" applyAlignment="1" applyProtection="1">
      <alignment horizontal="justify" vertical="top" wrapText="1"/>
    </xf>
    <xf numFmtId="2" fontId="42" fillId="0" borderId="26" xfId="1" applyNumberFormat="1" applyFont="1" applyBorder="1" applyAlignment="1" applyProtection="1">
      <alignment horizontal="center" vertical="top"/>
    </xf>
    <xf numFmtId="0" fontId="42" fillId="0" borderId="22" xfId="1" applyFont="1" applyBorder="1" applyProtection="1"/>
    <xf numFmtId="0" fontId="44" fillId="0" borderId="27" xfId="1" applyFont="1" applyBorder="1" applyAlignment="1" applyProtection="1">
      <alignment horizontal="center" vertical="top"/>
    </xf>
    <xf numFmtId="172" fontId="43" fillId="0" borderId="26" xfId="254" applyNumberFormat="1" applyFont="1" applyBorder="1" applyAlignment="1" applyProtection="1">
      <alignment horizontal="center" vertical="top"/>
    </xf>
    <xf numFmtId="0" fontId="45" fillId="0" borderId="22" xfId="254" applyFont="1" applyBorder="1" applyAlignment="1" applyProtection="1">
      <alignment horizontal="justify" vertical="top" wrapText="1"/>
    </xf>
    <xf numFmtId="165" fontId="45" fillId="0" borderId="22" xfId="254" applyNumberFormat="1" applyFont="1" applyBorder="1" applyAlignment="1" applyProtection="1">
      <alignment horizontal="center" vertical="top"/>
    </xf>
    <xf numFmtId="164" fontId="43" fillId="0" borderId="27" xfId="254" applyNumberFormat="1" applyFont="1" applyBorder="1" applyAlignment="1" applyProtection="1">
      <alignment horizontal="center" vertical="top"/>
    </xf>
    <xf numFmtId="0" fontId="43" fillId="0" borderId="26" xfId="1" applyFont="1" applyBorder="1" applyProtection="1"/>
    <xf numFmtId="173" fontId="43" fillId="0" borderId="26" xfId="254" applyNumberFormat="1" applyFont="1" applyBorder="1" applyAlignment="1" applyProtection="1">
      <alignment horizontal="center" vertical="center"/>
    </xf>
    <xf numFmtId="0" fontId="45" fillId="0" borderId="22" xfId="254" applyFont="1" applyBorder="1" applyAlignment="1" applyProtection="1">
      <alignment horizontal="justify" vertical="center" wrapText="1"/>
    </xf>
    <xf numFmtId="2" fontId="45" fillId="0" borderId="22" xfId="1" applyNumberFormat="1" applyFont="1" applyBorder="1" applyAlignment="1" applyProtection="1">
      <alignment horizontal="center" vertical="top"/>
    </xf>
    <xf numFmtId="166" fontId="42" fillId="0" borderId="26" xfId="254" applyNumberFormat="1" applyFont="1" applyBorder="1" applyAlignment="1" applyProtection="1">
      <alignment horizontal="center" vertical="top"/>
    </xf>
    <xf numFmtId="0" fontId="42" fillId="0" borderId="22" xfId="254" applyFont="1" applyBorder="1" applyAlignment="1" applyProtection="1">
      <alignment vertical="center"/>
    </xf>
    <xf numFmtId="2" fontId="42" fillId="0" borderId="22" xfId="254" applyNumberFormat="1" applyFont="1" applyBorder="1" applyAlignment="1" applyProtection="1">
      <alignment horizontal="center" vertical="top"/>
    </xf>
    <xf numFmtId="0" fontId="42" fillId="0" borderId="27" xfId="254" applyFont="1" applyBorder="1" applyAlignment="1" applyProtection="1">
      <alignment horizontal="center" vertical="top"/>
    </xf>
    <xf numFmtId="173" fontId="43" fillId="0" borderId="26" xfId="254" applyNumberFormat="1" applyFont="1" applyBorder="1" applyAlignment="1" applyProtection="1">
      <alignment vertical="top"/>
    </xf>
    <xf numFmtId="172" fontId="43" fillId="0" borderId="26" xfId="254" applyNumberFormat="1" applyFont="1" applyBorder="1" applyAlignment="1" applyProtection="1">
      <alignment horizontal="center" vertical="center"/>
    </xf>
    <xf numFmtId="2" fontId="44" fillId="0" borderId="22" xfId="1" applyNumberFormat="1" applyFont="1" applyBorder="1" applyAlignment="1" applyProtection="1">
      <alignment horizontal="center" vertical="top"/>
    </xf>
    <xf numFmtId="173" fontId="43" fillId="0" borderId="22" xfId="254" applyNumberFormat="1" applyFont="1" applyBorder="1" applyAlignment="1" applyProtection="1">
      <alignment vertical="center"/>
    </xf>
    <xf numFmtId="0" fontId="43" fillId="0" borderId="22" xfId="254" applyFont="1" applyBorder="1" applyAlignment="1" applyProtection="1">
      <alignment horizontal="justify" vertical="center" wrapText="1"/>
    </xf>
    <xf numFmtId="0" fontId="45" fillId="0" borderId="22" xfId="256" applyFont="1" applyBorder="1" applyAlignment="1" applyProtection="1">
      <alignment horizontal="justify" vertical="top" wrapText="1"/>
    </xf>
    <xf numFmtId="0" fontId="43" fillId="0" borderId="22" xfId="256" applyFont="1" applyBorder="1" applyAlignment="1" applyProtection="1">
      <alignment horizontal="justify" vertical="center" wrapText="1"/>
    </xf>
    <xf numFmtId="0" fontId="45" fillId="0" borderId="22" xfId="256" applyFont="1" applyBorder="1" applyAlignment="1" applyProtection="1">
      <alignment horizontal="justify" vertical="center" wrapText="1"/>
    </xf>
    <xf numFmtId="0" fontId="43" fillId="0" borderId="22" xfId="254" applyFont="1" applyBorder="1" applyAlignment="1" applyProtection="1">
      <alignment horizontal="justify" vertical="top" wrapText="1"/>
    </xf>
    <xf numFmtId="0" fontId="42" fillId="0" borderId="26" xfId="0" applyFont="1" applyBorder="1" applyAlignment="1" applyProtection="1">
      <alignment horizontal="center" vertical="top"/>
    </xf>
    <xf numFmtId="0" fontId="44" fillId="0" borderId="26" xfId="0" applyFont="1" applyBorder="1" applyAlignment="1" applyProtection="1">
      <alignment horizontal="center" vertical="top"/>
    </xf>
    <xf numFmtId="0" fontId="44" fillId="0" borderId="27" xfId="0" applyFont="1" applyBorder="1" applyAlignment="1" applyProtection="1">
      <alignment horizontal="center" vertical="top"/>
    </xf>
    <xf numFmtId="0" fontId="44" fillId="0" borderId="22" xfId="0" applyFont="1" applyBorder="1" applyAlignment="1" applyProtection="1">
      <alignment vertical="top" wrapText="1"/>
    </xf>
    <xf numFmtId="49" fontId="44" fillId="0" borderId="26" xfId="0" applyNumberFormat="1" applyFont="1" applyBorder="1" applyAlignment="1" applyProtection="1">
      <alignment horizontal="center" vertical="top"/>
    </xf>
    <xf numFmtId="2" fontId="44" fillId="0" borderId="22" xfId="0" applyNumberFormat="1" applyFont="1" applyBorder="1" applyAlignment="1" applyProtection="1">
      <alignment horizontal="justify" vertical="top"/>
    </xf>
    <xf numFmtId="2" fontId="45" fillId="0" borderId="22" xfId="0" applyNumberFormat="1" applyFont="1" applyBorder="1" applyAlignment="1" applyProtection="1">
      <alignment horizontal="left" vertical="top" wrapText="1"/>
    </xf>
    <xf numFmtId="0" fontId="43" fillId="0" borderId="22" xfId="254" applyFont="1" applyBorder="1" applyAlignment="1" applyProtection="1">
      <alignment horizontal="center" vertical="top"/>
    </xf>
    <xf numFmtId="2" fontId="43" fillId="0" borderId="22" xfId="254" applyNumberFormat="1" applyFont="1" applyBorder="1" applyAlignment="1" applyProtection="1">
      <alignment horizontal="center" vertical="top"/>
    </xf>
    <xf numFmtId="0" fontId="52" fillId="27" borderId="22" xfId="0" applyFont="1" applyFill="1" applyBorder="1" applyAlignment="1" applyProtection="1">
      <alignment horizontal="center" vertical="top" wrapText="1"/>
    </xf>
    <xf numFmtId="0" fontId="45" fillId="26" borderId="22" xfId="282" applyFont="1" applyFill="1" applyBorder="1" applyAlignment="1" applyProtection="1">
      <alignment horizontal="center" vertical="top"/>
    </xf>
    <xf numFmtId="2" fontId="45" fillId="0" borderId="22" xfId="282" applyNumberFormat="1" applyFont="1" applyBorder="1" applyAlignment="1" applyProtection="1">
      <alignment horizontal="center" vertical="top"/>
    </xf>
    <xf numFmtId="2" fontId="45" fillId="26" borderId="22" xfId="282" applyNumberFormat="1" applyFont="1" applyFill="1" applyBorder="1" applyAlignment="1" applyProtection="1">
      <alignment horizontal="center" vertical="top"/>
    </xf>
    <xf numFmtId="2" fontId="45" fillId="0" borderId="22" xfId="0" applyNumberFormat="1" applyFont="1" applyBorder="1" applyAlignment="1" applyProtection="1">
      <alignment horizontal="right" vertical="top"/>
    </xf>
    <xf numFmtId="0" fontId="52" fillId="27" borderId="22" xfId="0" applyFont="1" applyFill="1" applyBorder="1" applyAlignment="1" applyProtection="1">
      <alignment horizontal="left" vertical="top" wrapText="1"/>
    </xf>
    <xf numFmtId="3" fontId="42" fillId="0" borderId="27" xfId="2" applyNumberFormat="1" applyFont="1" applyFill="1" applyBorder="1" applyAlignment="1" applyProtection="1">
      <alignment horizontal="center" vertical="top"/>
    </xf>
    <xf numFmtId="0" fontId="52" fillId="27" borderId="25" xfId="0" applyFont="1" applyFill="1" applyBorder="1" applyAlignment="1" applyProtection="1">
      <alignment horizontal="center" vertical="top" wrapText="1"/>
    </xf>
    <xf numFmtId="2" fontId="45" fillId="0" borderId="38" xfId="0" applyNumberFormat="1" applyFont="1" applyBorder="1" applyAlignment="1" applyProtection="1">
      <alignment horizontal="right" vertical="top"/>
    </xf>
    <xf numFmtId="168" fontId="45" fillId="0" borderId="22" xfId="0" applyNumberFormat="1" applyFont="1" applyBorder="1" applyAlignment="1" applyProtection="1">
      <alignment horizontal="center" vertical="top" wrapText="1"/>
    </xf>
    <xf numFmtId="0" fontId="45" fillId="0" borderId="26" xfId="0" applyFont="1" applyBorder="1" applyAlignment="1" applyProtection="1">
      <alignment horizontal="center" vertical="top"/>
    </xf>
    <xf numFmtId="0" fontId="42" fillId="0" borderId="33" xfId="1" applyFont="1" applyBorder="1" applyAlignment="1" applyProtection="1">
      <alignment horizontal="justify" vertical="top"/>
    </xf>
    <xf numFmtId="0" fontId="42" fillId="0" borderId="24" xfId="1" applyFont="1" applyBorder="1" applyAlignment="1" applyProtection="1">
      <alignment horizontal="justify" vertical="top"/>
    </xf>
    <xf numFmtId="0" fontId="42" fillId="0" borderId="25" xfId="1" applyFont="1" applyBorder="1" applyAlignment="1" applyProtection="1">
      <alignment horizontal="justify" vertical="top"/>
    </xf>
    <xf numFmtId="0" fontId="42" fillId="0" borderId="33" xfId="1" applyFont="1" applyBorder="1" applyAlignment="1" applyProtection="1">
      <alignment horizontal="justify" vertical="top"/>
    </xf>
    <xf numFmtId="0" fontId="42" fillId="0" borderId="24" xfId="1" applyFont="1" applyBorder="1" applyAlignment="1" applyProtection="1">
      <alignment horizontal="justify" vertical="top"/>
    </xf>
    <xf numFmtId="0" fontId="42" fillId="0" borderId="25" xfId="1" applyFont="1" applyBorder="1" applyAlignment="1" applyProtection="1">
      <alignment horizontal="justify" vertical="top"/>
    </xf>
    <xf numFmtId="49" fontId="37" fillId="0" borderId="33" xfId="1" applyNumberFormat="1" applyFont="1" applyBorder="1" applyAlignment="1" applyProtection="1">
      <alignment horizontal="center" vertical="top"/>
    </xf>
    <xf numFmtId="49" fontId="37" fillId="0" borderId="24" xfId="1" applyNumberFormat="1" applyFont="1" applyBorder="1" applyAlignment="1" applyProtection="1">
      <alignment horizontal="center" vertical="top"/>
    </xf>
    <xf numFmtId="49" fontId="37" fillId="0" borderId="34" xfId="1" applyNumberFormat="1" applyFont="1" applyBorder="1" applyAlignment="1" applyProtection="1">
      <alignment horizontal="center" vertical="top"/>
    </xf>
    <xf numFmtId="49" fontId="37" fillId="0" borderId="35" xfId="1" applyNumberFormat="1" applyFont="1" applyBorder="1" applyAlignment="1" applyProtection="1">
      <alignment horizontal="center" vertical="top"/>
    </xf>
    <xf numFmtId="49" fontId="37" fillId="0" borderId="36" xfId="1" applyNumberFormat="1" applyFont="1" applyBorder="1" applyAlignment="1" applyProtection="1">
      <alignment horizontal="center" vertical="top"/>
    </xf>
    <xf numFmtId="49" fontId="37" fillId="0" borderId="37" xfId="1" applyNumberFormat="1" applyFont="1" applyBorder="1" applyAlignment="1" applyProtection="1">
      <alignment horizontal="center" vertical="top"/>
    </xf>
    <xf numFmtId="3" fontId="45" fillId="0" borderId="22" xfId="1" applyNumberFormat="1" applyFont="1" applyBorder="1" applyAlignment="1" applyProtection="1">
      <alignment horizontal="center" vertical="top"/>
      <protection locked="0"/>
    </xf>
    <xf numFmtId="3" fontId="37" fillId="0" borderId="22" xfId="1" applyNumberFormat="1" applyFont="1" applyBorder="1" applyAlignment="1" applyProtection="1">
      <alignment horizontal="center" vertical="top"/>
      <protection locked="0"/>
    </xf>
    <xf numFmtId="4" fontId="45" fillId="0" borderId="22" xfId="1" applyNumberFormat="1" applyFont="1" applyBorder="1" applyAlignment="1" applyProtection="1">
      <alignment horizontal="center" vertical="top"/>
      <protection locked="0"/>
    </xf>
    <xf numFmtId="3" fontId="45" fillId="0" borderId="22" xfId="0" applyNumberFormat="1" applyFont="1" applyBorder="1" applyAlignment="1" applyProtection="1">
      <alignment horizontal="center" vertical="top"/>
      <protection locked="0"/>
    </xf>
    <xf numFmtId="164" fontId="45" fillId="0" borderId="22" xfId="254" applyNumberFormat="1" applyFont="1" applyBorder="1" applyAlignment="1" applyProtection="1">
      <alignment horizontal="center" vertical="top"/>
      <protection locked="0"/>
    </xf>
    <xf numFmtId="3" fontId="44" fillId="0" borderId="22" xfId="0" applyNumberFormat="1" applyFont="1" applyBorder="1" applyAlignment="1" applyProtection="1">
      <alignment horizontal="center" vertical="top"/>
      <protection locked="0"/>
    </xf>
    <xf numFmtId="3" fontId="44" fillId="0" borderId="22" xfId="1" applyNumberFormat="1" applyFont="1" applyBorder="1" applyAlignment="1" applyProtection="1">
      <alignment horizontal="center" vertical="top"/>
      <protection locked="0"/>
    </xf>
    <xf numFmtId="3" fontId="45" fillId="0" borderId="22" xfId="2" applyNumberFormat="1" applyFont="1" applyFill="1" applyBorder="1" applyAlignment="1" applyProtection="1">
      <alignment horizontal="center" vertical="top" wrapText="1"/>
      <protection locked="0"/>
    </xf>
    <xf numFmtId="0" fontId="51" fillId="0" borderId="22" xfId="0" applyFont="1" applyBorder="1" applyProtection="1">
      <protection locked="0"/>
    </xf>
    <xf numFmtId="0" fontId="45" fillId="0" borderId="22" xfId="0" applyFont="1" applyBorder="1" applyAlignment="1" applyProtection="1">
      <alignment vertical="top"/>
      <protection locked="0"/>
    </xf>
    <xf numFmtId="0" fontId="51" fillId="0" borderId="0" xfId="0" applyFont="1" applyProtection="1">
      <protection locked="0"/>
    </xf>
    <xf numFmtId="0" fontId="44" fillId="0" borderId="22" xfId="1" applyFont="1" applyBorder="1" applyAlignment="1" applyProtection="1">
      <alignment horizontal="center" vertical="top"/>
      <protection locked="0"/>
    </xf>
    <xf numFmtId="164" fontId="45" fillId="0" borderId="22" xfId="254" applyNumberFormat="1" applyFont="1" applyBorder="1" applyAlignment="1" applyProtection="1">
      <alignment vertical="top"/>
      <protection locked="0"/>
    </xf>
    <xf numFmtId="0" fontId="42" fillId="0" borderId="22" xfId="254" applyFont="1" applyBorder="1" applyAlignment="1" applyProtection="1">
      <alignment horizontal="center" vertical="top"/>
      <protection locked="0"/>
    </xf>
    <xf numFmtId="0" fontId="44" fillId="0" borderId="22" xfId="0" applyFont="1" applyBorder="1" applyAlignment="1" applyProtection="1">
      <alignment horizontal="center" vertical="top"/>
      <protection locked="0"/>
    </xf>
    <xf numFmtId="164" fontId="43" fillId="0" borderId="22" xfId="254" applyNumberFormat="1" applyFont="1" applyBorder="1" applyAlignment="1" applyProtection="1">
      <alignment horizontal="center" vertical="top"/>
      <protection locked="0"/>
    </xf>
    <xf numFmtId="0" fontId="45" fillId="0" borderId="22" xfId="0" applyFont="1" applyBorder="1" applyAlignment="1" applyProtection="1">
      <alignment horizontal="center" vertical="top"/>
      <protection locked="0"/>
    </xf>
    <xf numFmtId="4" fontId="42" fillId="0" borderId="27" xfId="1" applyNumberFormat="1" applyFont="1" applyBorder="1" applyAlignment="1" applyProtection="1">
      <alignment horizontal="center"/>
      <protection locked="0"/>
    </xf>
  </cellXfs>
  <cellStyles count="283">
    <cellStyle name="20% - Accent1 2" xfId="6"/>
    <cellStyle name="20% - Accent1 3" xfId="7"/>
    <cellStyle name="20% - Accent1 4" xfId="8"/>
    <cellStyle name="20% - Accent1 5" xfId="9"/>
    <cellStyle name="20% - Accent2 2" xfId="10"/>
    <cellStyle name="20% - Accent2 3" xfId="11"/>
    <cellStyle name="20% - Accent2 4" xfId="12"/>
    <cellStyle name="20% - Accent2 5" xfId="13"/>
    <cellStyle name="20% - Accent3 2" xfId="14"/>
    <cellStyle name="20% - Accent3 3" xfId="15"/>
    <cellStyle name="20% - Accent3 4" xfId="16"/>
    <cellStyle name="20% - Accent3 5" xfId="17"/>
    <cellStyle name="20% - Accent4 2" xfId="18"/>
    <cellStyle name="20% - Accent4 3" xfId="19"/>
    <cellStyle name="20% - Accent4 4" xfId="20"/>
    <cellStyle name="20% - Accent4 5" xfId="21"/>
    <cellStyle name="20% - Accent5 2" xfId="22"/>
    <cellStyle name="20% - Accent5 3" xfId="23"/>
    <cellStyle name="20% - Accent5 4" xfId="24"/>
    <cellStyle name="20% - Accent5 5" xfId="25"/>
    <cellStyle name="20% - Accent6 2" xfId="26"/>
    <cellStyle name="20% - Accent6 3" xfId="27"/>
    <cellStyle name="20% - Accent6 4" xfId="28"/>
    <cellStyle name="20% - Accent6 5" xfId="29"/>
    <cellStyle name="40% - Accent1 2" xfId="30"/>
    <cellStyle name="40% - Accent1 3" xfId="31"/>
    <cellStyle name="40% - Accent1 4" xfId="32"/>
    <cellStyle name="40% - Accent1 5" xfId="33"/>
    <cellStyle name="40% - Accent2 2" xfId="34"/>
    <cellStyle name="40% - Accent2 3" xfId="35"/>
    <cellStyle name="40% - Accent2 4" xfId="36"/>
    <cellStyle name="40% - Accent2 5" xfId="37"/>
    <cellStyle name="40% - Accent3 2" xfId="38"/>
    <cellStyle name="40% - Accent3 3" xfId="39"/>
    <cellStyle name="40% - Accent3 4" xfId="40"/>
    <cellStyle name="40% - Accent3 5" xfId="41"/>
    <cellStyle name="40% - Accent4 2" xfId="42"/>
    <cellStyle name="40% - Accent4 3" xfId="43"/>
    <cellStyle name="40% - Accent4 4" xfId="44"/>
    <cellStyle name="40% - Accent4 5" xfId="45"/>
    <cellStyle name="40% - Accent5 2" xfId="46"/>
    <cellStyle name="40% - Accent5 3" xfId="47"/>
    <cellStyle name="40% - Accent5 4" xfId="48"/>
    <cellStyle name="40% - Accent5 5" xfId="49"/>
    <cellStyle name="40% - Accent6 2" xfId="50"/>
    <cellStyle name="40% - Accent6 3" xfId="51"/>
    <cellStyle name="40% - Accent6 4" xfId="52"/>
    <cellStyle name="40% - Accent6 5" xfId="53"/>
    <cellStyle name="60% - Accent1 2" xfId="54"/>
    <cellStyle name="60% - Accent1 3" xfId="55"/>
    <cellStyle name="60% - Accent1 4" xfId="56"/>
    <cellStyle name="60% - Accent1 5" xfId="57"/>
    <cellStyle name="60% - Accent2 2" xfId="58"/>
    <cellStyle name="60% - Accent2 3" xfId="59"/>
    <cellStyle name="60% - Accent2 4" xfId="60"/>
    <cellStyle name="60% - Accent2 5" xfId="61"/>
    <cellStyle name="60% - Accent3 2" xfId="62"/>
    <cellStyle name="60% - Accent3 3" xfId="63"/>
    <cellStyle name="60% - Accent3 4" xfId="64"/>
    <cellStyle name="60% - Accent3 5" xfId="65"/>
    <cellStyle name="60% - Accent4 2" xfId="66"/>
    <cellStyle name="60% - Accent4 3" xfId="67"/>
    <cellStyle name="60% - Accent4 4" xfId="68"/>
    <cellStyle name="60% - Accent4 5" xfId="69"/>
    <cellStyle name="60% - Accent5 2" xfId="70"/>
    <cellStyle name="60% - Accent5 3" xfId="71"/>
    <cellStyle name="60% - Accent5 4" xfId="72"/>
    <cellStyle name="60% - Accent5 5" xfId="73"/>
    <cellStyle name="60% - Accent6 2" xfId="74"/>
    <cellStyle name="60% - Accent6 3" xfId="75"/>
    <cellStyle name="60% - Accent6 4" xfId="76"/>
    <cellStyle name="60% - Accent6 5" xfId="77"/>
    <cellStyle name="A4 Small 210 x 297 mm" xfId="78"/>
    <cellStyle name="Accent1 2" xfId="79"/>
    <cellStyle name="Accent1 3" xfId="80"/>
    <cellStyle name="Accent1 4" xfId="81"/>
    <cellStyle name="Accent1 5" xfId="82"/>
    <cellStyle name="Accent2 2" xfId="83"/>
    <cellStyle name="Accent2 3" xfId="84"/>
    <cellStyle name="Accent2 4" xfId="85"/>
    <cellStyle name="Accent2 5" xfId="86"/>
    <cellStyle name="Accent3 2" xfId="87"/>
    <cellStyle name="Accent3 3" xfId="88"/>
    <cellStyle name="Accent3 4" xfId="89"/>
    <cellStyle name="Accent3 5" xfId="90"/>
    <cellStyle name="Accent4 2" xfId="91"/>
    <cellStyle name="Accent4 3" xfId="92"/>
    <cellStyle name="Accent4 4" xfId="93"/>
    <cellStyle name="Accent4 5" xfId="94"/>
    <cellStyle name="Accent5 2" xfId="95"/>
    <cellStyle name="Accent5 3" xfId="96"/>
    <cellStyle name="Accent5 4" xfId="97"/>
    <cellStyle name="Accent5 5" xfId="98"/>
    <cellStyle name="Accent6 2" xfId="99"/>
    <cellStyle name="Accent6 3" xfId="100"/>
    <cellStyle name="Accent6 4" xfId="101"/>
    <cellStyle name="Accent6 5" xfId="102"/>
    <cellStyle name="AMAR1" xfId="103"/>
    <cellStyle name="ang" xfId="258"/>
    <cellStyle name="Bad 2" xfId="104"/>
    <cellStyle name="Bad 3" xfId="105"/>
    <cellStyle name="Bad 4" xfId="106"/>
    <cellStyle name="Bad 5" xfId="107"/>
    <cellStyle name="Bear_angle" xfId="259"/>
    <cellStyle name="Bill No" xfId="260"/>
    <cellStyle name="Bill Title" xfId="261"/>
    <cellStyle name="Calculation 2" xfId="108"/>
    <cellStyle name="Calculation 3" xfId="109"/>
    <cellStyle name="Calculation 4" xfId="110"/>
    <cellStyle name="Calculation 5" xfId="111"/>
    <cellStyle name="Check Cell 2" xfId="112"/>
    <cellStyle name="Check Cell 3" xfId="113"/>
    <cellStyle name="Check Cell 4" xfId="114"/>
    <cellStyle name="Check Cell 5" xfId="115"/>
    <cellStyle name="Comma 2" xfId="2"/>
    <cellStyle name="Comma 2 2" xfId="116"/>
    <cellStyle name="Comma 2 3" xfId="117"/>
    <cellStyle name="Comma 2 4" xfId="118"/>
    <cellStyle name="Comma 2 5" xfId="119"/>
    <cellStyle name="Comma 2 6" xfId="257"/>
    <cellStyle name="Comma 3" xfId="120"/>
    <cellStyle name="Comma 3 2" xfId="262"/>
    <cellStyle name="Comma 3 2 2" xfId="267"/>
    <cellStyle name="Comma 4" xfId="121"/>
    <cellStyle name="Comma 5" xfId="255"/>
    <cellStyle name="Comma 6" xfId="270"/>
    <cellStyle name="Comma 7" xfId="269"/>
    <cellStyle name="Comma 8" xfId="281"/>
    <cellStyle name="Dist" xfId="263"/>
    <cellStyle name="Explanatory Text 2" xfId="122"/>
    <cellStyle name="Explanatory Text 3" xfId="123"/>
    <cellStyle name="Explanatory Text 4" xfId="124"/>
    <cellStyle name="Explanatory Text 5" xfId="125"/>
    <cellStyle name="Good 2" xfId="126"/>
    <cellStyle name="Good 3" xfId="127"/>
    <cellStyle name="Good 4" xfId="128"/>
    <cellStyle name="Good 5" xfId="129"/>
    <cellStyle name="Heading 1 2" xfId="130"/>
    <cellStyle name="Heading 1 3" xfId="131"/>
    <cellStyle name="Heading 1 4" xfId="132"/>
    <cellStyle name="Heading 1 5" xfId="133"/>
    <cellStyle name="Heading 2 2" xfId="134"/>
    <cellStyle name="Heading 2 3" xfId="135"/>
    <cellStyle name="Heading 2 4" xfId="136"/>
    <cellStyle name="Heading 2 5" xfId="137"/>
    <cellStyle name="Heading 3 2" xfId="138"/>
    <cellStyle name="Heading 3 3" xfId="139"/>
    <cellStyle name="Heading 3 4" xfId="140"/>
    <cellStyle name="Heading 3 5" xfId="141"/>
    <cellStyle name="Heading 4 2" xfId="142"/>
    <cellStyle name="Heading 4 3" xfId="143"/>
    <cellStyle name="Heading 4 4" xfId="144"/>
    <cellStyle name="Heading 4 5" xfId="145"/>
    <cellStyle name="Hyperlink 13" xfId="271"/>
    <cellStyle name="Hyperlink 2" xfId="272"/>
    <cellStyle name="Input 2" xfId="146"/>
    <cellStyle name="Input 3" xfId="147"/>
    <cellStyle name="Input 4" xfId="148"/>
    <cellStyle name="Input 5" xfId="149"/>
    <cellStyle name="intervals" xfId="264"/>
    <cellStyle name="Linked Cell 2" xfId="150"/>
    <cellStyle name="Linked Cell 3" xfId="151"/>
    <cellStyle name="Linked Cell 4" xfId="152"/>
    <cellStyle name="Linked Cell 5" xfId="153"/>
    <cellStyle name="MS_Arabic" xfId="265"/>
    <cellStyle name="Neutral 2" xfId="154"/>
    <cellStyle name="Neutral 3" xfId="155"/>
    <cellStyle name="Neutral 4" xfId="156"/>
    <cellStyle name="Neutral 5" xfId="157"/>
    <cellStyle name="Normal" xfId="0" builtinId="0"/>
    <cellStyle name="Normal 10" xfId="158"/>
    <cellStyle name="Normal 10 3 2" xfId="253"/>
    <cellStyle name="Normal 10 3 2 2" xfId="277"/>
    <cellStyle name="Normal 11" xfId="159"/>
    <cellStyle name="Normal 12" xfId="160"/>
    <cellStyle name="Normal 13" xfId="161"/>
    <cellStyle name="Normal 14" xfId="162"/>
    <cellStyle name="Normal 15" xfId="163"/>
    <cellStyle name="Normal 16" xfId="164"/>
    <cellStyle name="Normal 17" xfId="165"/>
    <cellStyle name="Normal 18" xfId="166"/>
    <cellStyle name="Normal 19" xfId="254"/>
    <cellStyle name="Normal 2" xfId="1"/>
    <cellStyle name="Normal 2 10" xfId="167"/>
    <cellStyle name="Normal 2 10 2" xfId="282"/>
    <cellStyle name="Normal 2 11" xfId="168"/>
    <cellStyle name="Normal 2 12" xfId="169"/>
    <cellStyle name="Normal 2 13" xfId="170"/>
    <cellStyle name="Normal 2 14" xfId="171"/>
    <cellStyle name="Normal 2 2" xfId="172"/>
    <cellStyle name="Normal 2 2 10" xfId="173"/>
    <cellStyle name="Normal 2 2 11" xfId="174"/>
    <cellStyle name="Normal 2 2 12" xfId="175"/>
    <cellStyle name="Normal 2 2 13" xfId="176"/>
    <cellStyle name="Normal 2 2 2" xfId="177"/>
    <cellStyle name="Normal 2 2 2 10" xfId="178"/>
    <cellStyle name="Normal 2 2 2 2" xfId="179"/>
    <cellStyle name="Normal 2 2 2 3" xfId="180"/>
    <cellStyle name="Normal 2 2 2 4" xfId="181"/>
    <cellStyle name="Normal 2 2 2 5" xfId="182"/>
    <cellStyle name="Normal 2 2 2 6" xfId="183"/>
    <cellStyle name="Normal 2 2 2 7" xfId="184"/>
    <cellStyle name="Normal 2 2 2 8" xfId="185"/>
    <cellStyle name="Normal 2 2 2 9" xfId="186"/>
    <cellStyle name="Normal 2 2 3" xfId="187"/>
    <cellStyle name="Normal 2 2 4" xfId="188"/>
    <cellStyle name="Normal 2 2 5" xfId="189"/>
    <cellStyle name="Normal 2 2 6" xfId="190"/>
    <cellStyle name="Normal 2 2 7" xfId="191"/>
    <cellStyle name="Normal 2 2 8" xfId="192"/>
    <cellStyle name="Normal 2 2 9" xfId="193"/>
    <cellStyle name="Normal 2 3" xfId="194"/>
    <cellStyle name="Normal 2 3 2" xfId="256"/>
    <cellStyle name="Normal 2 4" xfId="195"/>
    <cellStyle name="Normal 2 4 10" xfId="196"/>
    <cellStyle name="Normal 2 4 2" xfId="197"/>
    <cellStyle name="Normal 2 4 3" xfId="198"/>
    <cellStyle name="Normal 2 4 4" xfId="199"/>
    <cellStyle name="Normal 2 4 5" xfId="200"/>
    <cellStyle name="Normal 2 4 6" xfId="201"/>
    <cellStyle name="Normal 2 4 7" xfId="202"/>
    <cellStyle name="Normal 2 4 8" xfId="203"/>
    <cellStyle name="Normal 2 4 9" xfId="204"/>
    <cellStyle name="Normal 2 5" xfId="205"/>
    <cellStyle name="Normal 2 6" xfId="206"/>
    <cellStyle name="Normal 2 7" xfId="207"/>
    <cellStyle name="Normal 2 8" xfId="208"/>
    <cellStyle name="Normal 2 9" xfId="209"/>
    <cellStyle name="Normal 2_02 - Plumbing (Internal &amp; External) 19.01.11" xfId="210"/>
    <cellStyle name="Normal 20" xfId="279"/>
    <cellStyle name="Normal 21" xfId="280"/>
    <cellStyle name="Normal 3" xfId="211"/>
    <cellStyle name="Normal 3 2" xfId="212"/>
    <cellStyle name="Normal 3 2 2" xfId="268"/>
    <cellStyle name="Normal 3 27" xfId="273"/>
    <cellStyle name="Normal 3 3" xfId="213"/>
    <cellStyle name="Normal 3_Ventilation Budget (Optional) 02.03.2011" xfId="214"/>
    <cellStyle name="Normal 4" xfId="215"/>
    <cellStyle name="Normal 4 10" xfId="216"/>
    <cellStyle name="Normal 4 2" xfId="217"/>
    <cellStyle name="Normal 4 3" xfId="218"/>
    <cellStyle name="Normal 4 4" xfId="219"/>
    <cellStyle name="Normal 4 5" xfId="220"/>
    <cellStyle name="Normal 4 6" xfId="221"/>
    <cellStyle name="Normal 4 7" xfId="222"/>
    <cellStyle name="Normal 4 8" xfId="223"/>
    <cellStyle name="Normal 4 9" xfId="224"/>
    <cellStyle name="Normal 4_Ventilation Budget (Optional) 02.03.2011" xfId="225"/>
    <cellStyle name="Normal 5" xfId="226"/>
    <cellStyle name="Normal 59" xfId="276"/>
    <cellStyle name="Normal 6" xfId="227"/>
    <cellStyle name="Normal 6 2" xfId="274"/>
    <cellStyle name="Normal 6 2 2" xfId="275"/>
    <cellStyle name="Normal 7" xfId="228"/>
    <cellStyle name="Normal 8" xfId="229"/>
    <cellStyle name="Normal 9" xfId="230"/>
    <cellStyle name="Normal_BOQ-Bhatinda Mall-Final" xfId="278"/>
    <cellStyle name="Normal_BOQ-SONALI" xfId="5"/>
    <cellStyle name="Normal_Final R1 IBIS DIAL- Comp  FOR POP WORK with ultimate" xfId="3"/>
    <cellStyle name="Note 2" xfId="231"/>
    <cellStyle name="Note 3" xfId="232"/>
    <cellStyle name="Note 4" xfId="233"/>
    <cellStyle name="Note 5" xfId="234"/>
    <cellStyle name="Output 2" xfId="235"/>
    <cellStyle name="Output 3" xfId="236"/>
    <cellStyle name="Output 4" xfId="237"/>
    <cellStyle name="Output 5" xfId="238"/>
    <cellStyle name="pankaj" xfId="266"/>
    <cellStyle name="Percent 2" xfId="239"/>
    <cellStyle name="Style 1" xfId="4"/>
    <cellStyle name="Title 2" xfId="240"/>
    <cellStyle name="Title 3" xfId="241"/>
    <cellStyle name="Title 4" xfId="242"/>
    <cellStyle name="Title 5" xfId="243"/>
    <cellStyle name="Total 2" xfId="244"/>
    <cellStyle name="Total 3" xfId="245"/>
    <cellStyle name="Total 4" xfId="246"/>
    <cellStyle name="Total 5" xfId="247"/>
    <cellStyle name="Warning Text 2" xfId="248"/>
    <cellStyle name="Warning Text 3" xfId="249"/>
    <cellStyle name="Warning Text 4" xfId="250"/>
    <cellStyle name="Warning Text 5" xfId="251"/>
    <cellStyle name="표준_101" xfId="252"/>
  </cellStyles>
  <dxfs count="126">
    <dxf>
      <font>
        <condense val="0"/>
        <extend val="0"/>
        <color auto="1"/>
      </font>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ill>
        <patternFill>
          <bgColor indexed="34"/>
        </patternFill>
      </fill>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condense val="0"/>
        <extend val="0"/>
        <color auto="1"/>
      </font>
    </dxf>
    <dxf>
      <font>
        <condense val="0"/>
        <extend val="0"/>
        <color auto="1"/>
      </font>
    </dxf>
    <dxf>
      <font>
        <condense val="0"/>
        <extend val="0"/>
        <color auto="1"/>
      </font>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condense val="0"/>
        <extend val="0"/>
        <color indexed="9"/>
      </font>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9"/>
        </patternFill>
      </fill>
      <border>
        <left style="thin">
          <color indexed="64"/>
        </left>
        <right style="thin">
          <color indexed="64"/>
        </right>
        <top style="thin">
          <color indexed="64"/>
        </top>
        <bottom style="thin">
          <color indexed="64"/>
        </bottom>
      </border>
    </dxf>
    <dxf>
      <font>
        <b/>
        <i val="0"/>
        <condense val="0"/>
        <extend val="0"/>
        <color indexed="12"/>
      </font>
      <fill>
        <patternFill>
          <bgColor indexed="9"/>
        </patternFill>
      </fill>
      <border>
        <left style="thin">
          <color indexed="64"/>
        </left>
        <right style="thin">
          <color indexed="64"/>
        </right>
        <top style="thin">
          <color indexed="64"/>
        </top>
        <bottom style="thin">
          <color indexed="64"/>
        </bottom>
      </border>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indexed="9"/>
      </font>
    </dxf>
    <dxf>
      <font>
        <condense val="0"/>
        <extend val="0"/>
        <color auto="1"/>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auto="1"/>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auto="1"/>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indexed="9"/>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s>
  <tableStyles count="0" defaultTableStyle="TableStyleMedium9" defaultPivotStyle="PivotStyleLight16"/>
  <colors>
    <mruColors>
      <color rgb="FFFFFF9F"/>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1</xdr:col>
      <xdr:colOff>1714500</xdr:colOff>
      <xdr:row>261</xdr:row>
      <xdr:rowOff>0</xdr:rowOff>
    </xdr:from>
    <xdr:to>
      <xdr:col>1</xdr:col>
      <xdr:colOff>1714500</xdr:colOff>
      <xdr:row>261</xdr:row>
      <xdr:rowOff>161925</xdr:rowOff>
    </xdr:to>
    <xdr:sp macro="" textlink="">
      <xdr:nvSpPr>
        <xdr:cNvPr id="21" name="Text Box 2">
          <a:extLst>
            <a:ext uri="{FF2B5EF4-FFF2-40B4-BE49-F238E27FC236}">
              <a16:creationId xmlns:a16="http://schemas.microsoft.com/office/drawing/2014/main" id="{00000000-0008-0000-0000-000015000000}"/>
            </a:ext>
          </a:extLst>
        </xdr:cNvPr>
        <xdr:cNvSpPr txBox="1">
          <a:spLocks noChangeArrowheads="1"/>
        </xdr:cNvSpPr>
      </xdr:nvSpPr>
      <xdr:spPr bwMode="auto">
        <a:xfrm>
          <a:off x="2466975" y="80238600"/>
          <a:ext cx="0" cy="161925"/>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10\data\Users\anandhavelia\Downloads\meerut\6.1%20Abstract%20of%20Cost-Fina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192.168.1.10\data\Users\anandhavelia\Downloads\Rock\mprdc%20(d)\Analysis%20of%20rates%20for%20Rural%20Roads\ARRR-ver-11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192.168.1.10\data\Users\anandhavelia\Downloads\Moss3\d\WINDOWS\DESKTOP\All_NCB_Ph2\All_NCB_Tr.III\Documents\M7\BOQ_M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192.168.1.10\data\Users\anandhavelia\Downloads\Moss3\d\WINDOWS\DESKTOP\All_NCB_Ph2\All_NCB_Tr.III\Documents\M5\BOQ_M2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1.10\data\D\Ashish%20Desktop\Cost_Estimate%20Sihora-Majhgawa-Silondi%20Road\AOC-%20Sihor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10\data\Users\anandhavelia\Downloads\Abhilash\shared\Shared\Others\Samples\Copy%20of%20QTY.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10\data\Users\anandhavelia\Downloads\Moss3\d\WINDOWS\DESKTOP\All_NCB_Ph2\All_NCB_Tr.III\Documents\M5\BOQ_M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1.10\data\Users\anandhavelia\Downloads\THEME9\G\WINDOWS\Desktop\Complete%20Data%20for%20DPR\PRIORITY%20ROADS\BADAMALAHRA\Belda\Complete%20Data%20for%20DPR\Tests\Badamalahra\Bhelda\bhelda%20300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92.168.1.10\data\Users\anandhavelia\Downloads\Server\g\WINDOWS\Desktop\Complete%20Data%20for%20DPR\PRIORITY%20ROADS\BADAMALAHRA\Belda\Ghuwara-%20Indora%20Road%20to%20Bhelda%20Village_DPR_21-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asant\projects\PROJECTS\Projects%20A%20-%20G\DMRC%20Headquarters\DMRC%20TENDER%20DOCU%20SAMPLE\RATE%20ANALYSIS%20HYDRAULIC%2017-03-2004.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92.168.1.10\data\Documents%20and%20Settings\parshuram.mandal\Desktop\Qty%20BU_Bid%20Doc%20Final_R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92.168.1.10\data\Users\anandhavelia\Downloads\Chandrabose\SHARED\APURMS\Bhainsa\Rate%20Analysis\Rate%20Analysis%20-%20Bhainsa\final_datas_of_Bhainsa_2004-05_-new_print%20ou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OC"/>
      <sheetName val="AOC (2)"/>
      <sheetName val="AOC (3)"/>
      <sheetName val="01"/>
      <sheetName val="02"/>
      <sheetName val="03"/>
      <sheetName val="04"/>
      <sheetName val="05"/>
      <sheetName val="06"/>
      <sheetName val="07"/>
      <sheetName val="08"/>
      <sheetName val="09"/>
      <sheetName val="10"/>
      <sheetName val="11"/>
      <sheetName val="12"/>
      <sheetName val="AOC 05.06.10"/>
      <sheetName val="Final Abstract"/>
    </sheetNames>
    <sheetDataSet>
      <sheetData sheetId="0" refreshError="1"/>
      <sheetData sheetId="1" refreshError="1"/>
      <sheetData sheetId="2" refreshError="1"/>
      <sheetData sheetId="3">
        <row r="43">
          <cell r="H43">
            <v>9239150.1604525</v>
          </cell>
        </row>
      </sheetData>
      <sheetData sheetId="4">
        <row r="24">
          <cell r="H24">
            <v>263332989.72200003</v>
          </cell>
        </row>
      </sheetData>
      <sheetData sheetId="5">
        <row r="21">
          <cell r="H21">
            <v>411825795.83928001</v>
          </cell>
        </row>
      </sheetData>
      <sheetData sheetId="6">
        <row r="33">
          <cell r="H33">
            <v>976019075.6960001</v>
          </cell>
        </row>
      </sheetData>
      <sheetData sheetId="7" refreshError="1"/>
      <sheetData sheetId="8" refreshError="1"/>
      <sheetData sheetId="9"/>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bour"/>
      <sheetName val="Material"/>
      <sheetName val="Plant &amp;  Machinery"/>
    </sheetNames>
    <sheetDataSet>
      <sheetData sheetId="0" refreshError="1"/>
      <sheetData sheetId="1" refreshError="1"/>
      <sheetData sheetId="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erial "/>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bour &amp; Plant"/>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OC (2)"/>
      <sheetName val="01"/>
      <sheetName val="02"/>
      <sheetName val="03"/>
      <sheetName val="04"/>
      <sheetName val="5"/>
      <sheetName val="6"/>
      <sheetName val="07"/>
      <sheetName val="8"/>
      <sheetName val="09 (2)"/>
      <sheetName val="Land Acquistion"/>
    </sheetNames>
    <sheetDataSet>
      <sheetData sheetId="0"/>
      <sheetData sheetId="1">
        <row r="31">
          <cell r="I31">
            <v>25782383.2245</v>
          </cell>
        </row>
      </sheetData>
      <sheetData sheetId="2">
        <row r="21">
          <cell r="I21">
            <v>163036643.73360002</v>
          </cell>
        </row>
      </sheetData>
      <sheetData sheetId="3">
        <row r="21">
          <cell r="I21">
            <v>131973844.59533399</v>
          </cell>
        </row>
      </sheetData>
      <sheetData sheetId="4"/>
      <sheetData sheetId="5"/>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eel-Circular"/>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erial "/>
      <sheetName val="Labour &amp; Plant"/>
    </sheetNames>
    <sheetDataSet>
      <sheetData sheetId="0" refreshError="1"/>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ck_Cal_for OMC"/>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 Info"/>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21"/>
      <sheetName val="E22"/>
      <sheetName val="E23"/>
      <sheetName val="E24"/>
      <sheetName val="E25"/>
      <sheetName val="E26"/>
      <sheetName val="E27"/>
      <sheetName val="E28"/>
      <sheetName val="E29"/>
      <sheetName val="E30"/>
      <sheetName val="E31"/>
      <sheetName val="E32"/>
      <sheetName val="E33"/>
      <sheetName val="E35"/>
      <sheetName val="Civil Works"/>
      <sheetName val="basic-data"/>
      <sheetName val="mem-property"/>
      <sheetName val="환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7">
          <cell r="K7">
            <v>150</v>
          </cell>
        </row>
      </sheetData>
      <sheetData sheetId="15" refreshError="1"/>
      <sheetData sheetId="16" refreshError="1"/>
      <sheetData sheetId="1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Bill1"/>
      <sheetName val="Bill2"/>
      <sheetName val="Bill2 (With Fly Ash)"/>
      <sheetName val="Bill3"/>
      <sheetName val="Bill4"/>
      <sheetName val="Bill5&amp;6"/>
      <sheetName val="Bill7"/>
      <sheetName val="Bill8"/>
      <sheetName val="Bill 9"/>
      <sheetName val="Bill 10"/>
      <sheetName val="Bill 13"/>
      <sheetName val="Table 1"/>
      <sheetName val="Table 2"/>
      <sheetName val="Table 3"/>
      <sheetName val="Table 4"/>
      <sheetName val="Table 5"/>
      <sheetName val="Table 6"/>
      <sheetName val="Table 7"/>
      <sheetName val="Table 8"/>
      <sheetName val="Table 9"/>
      <sheetName val="Table 10"/>
      <sheetName val="Table 11"/>
      <sheetName val="Table 12"/>
      <sheetName val="Table 13"/>
      <sheetName val="Table 14"/>
      <sheetName val="Table 15"/>
      <sheetName val="Table 16"/>
      <sheetName val="Table 17"/>
      <sheetName val="Table 18"/>
      <sheetName val="Table 19"/>
      <sheetName val="Table 20"/>
      <sheetName val="Table 21"/>
      <sheetName val="Table 22"/>
      <sheetName val="Table 23"/>
      <sheetName val="Table 24"/>
      <sheetName val="Table 25"/>
      <sheetName val="Table 26"/>
      <sheetName val="Table 27"/>
      <sheetName val="Table 28"/>
      <sheetName val="Table 29"/>
      <sheetName val="Table 25 superseded"/>
      <sheetName val="Levl Diff"/>
      <sheetName val="EW 153-160"/>
      <sheetName val="EW 160-17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v>153000</v>
          </cell>
          <cell r="B7">
            <v>154000</v>
          </cell>
          <cell r="C7">
            <v>1000</v>
          </cell>
          <cell r="D7" t="str">
            <v>VII</v>
          </cell>
        </row>
        <row r="8">
          <cell r="A8">
            <v>154000</v>
          </cell>
          <cell r="B8">
            <v>155875</v>
          </cell>
          <cell r="C8">
            <v>1875</v>
          </cell>
          <cell r="D8" t="str">
            <v>I</v>
          </cell>
        </row>
        <row r="9">
          <cell r="A9">
            <v>155875</v>
          </cell>
          <cell r="B9">
            <v>156175</v>
          </cell>
          <cell r="C9">
            <v>300</v>
          </cell>
          <cell r="D9" t="str">
            <v>I</v>
          </cell>
        </row>
        <row r="10">
          <cell r="A10">
            <v>156175</v>
          </cell>
          <cell r="B10">
            <v>160300</v>
          </cell>
          <cell r="C10">
            <v>4125</v>
          </cell>
          <cell r="D10" t="str">
            <v>I</v>
          </cell>
        </row>
        <row r="11">
          <cell r="A11">
            <v>160300</v>
          </cell>
          <cell r="B11">
            <v>160600</v>
          </cell>
          <cell r="C11">
            <v>300</v>
          </cell>
          <cell r="D11" t="str">
            <v>V A</v>
          </cell>
        </row>
        <row r="12">
          <cell r="A12">
            <v>160600</v>
          </cell>
          <cell r="B12">
            <v>162300</v>
          </cell>
          <cell r="C12">
            <v>1700</v>
          </cell>
          <cell r="D12" t="str">
            <v>I</v>
          </cell>
        </row>
        <row r="13">
          <cell r="A13">
            <v>162300</v>
          </cell>
          <cell r="B13">
            <v>162400</v>
          </cell>
          <cell r="C13">
            <v>100</v>
          </cell>
          <cell r="D13" t="str">
            <v>V A</v>
          </cell>
        </row>
        <row r="14">
          <cell r="A14">
            <v>162400</v>
          </cell>
          <cell r="B14">
            <v>162600</v>
          </cell>
          <cell r="C14">
            <v>200</v>
          </cell>
          <cell r="D14" t="str">
            <v>VI</v>
          </cell>
        </row>
        <row r="15">
          <cell r="A15">
            <v>162600</v>
          </cell>
          <cell r="B15">
            <v>165300</v>
          </cell>
          <cell r="C15">
            <v>2700</v>
          </cell>
          <cell r="D15" t="str">
            <v>I</v>
          </cell>
        </row>
        <row r="16">
          <cell r="A16">
            <v>165300</v>
          </cell>
          <cell r="B16">
            <v>165700</v>
          </cell>
          <cell r="C16">
            <v>400</v>
          </cell>
          <cell r="D16" t="str">
            <v>V A</v>
          </cell>
        </row>
        <row r="17">
          <cell r="A17">
            <v>165700</v>
          </cell>
          <cell r="B17">
            <v>166000</v>
          </cell>
          <cell r="C17">
            <v>300</v>
          </cell>
          <cell r="D17" t="str">
            <v>I</v>
          </cell>
        </row>
        <row r="18">
          <cell r="A18">
            <v>166000</v>
          </cell>
          <cell r="B18">
            <v>166225</v>
          </cell>
          <cell r="C18">
            <v>225</v>
          </cell>
          <cell r="D18" t="str">
            <v>V A</v>
          </cell>
        </row>
        <row r="19">
          <cell r="A19">
            <v>166225</v>
          </cell>
          <cell r="B19">
            <v>166400</v>
          </cell>
          <cell r="C19">
            <v>175</v>
          </cell>
          <cell r="D19" t="str">
            <v>VI</v>
          </cell>
        </row>
        <row r="20">
          <cell r="A20">
            <v>166400</v>
          </cell>
          <cell r="B20">
            <v>169200</v>
          </cell>
          <cell r="C20">
            <v>2800</v>
          </cell>
          <cell r="D20" t="str">
            <v>I</v>
          </cell>
        </row>
        <row r="21">
          <cell r="A21">
            <v>169200</v>
          </cell>
          <cell r="B21">
            <v>169700</v>
          </cell>
          <cell r="C21">
            <v>500</v>
          </cell>
          <cell r="D21" t="str">
            <v>VII</v>
          </cell>
        </row>
        <row r="22">
          <cell r="A22">
            <v>169700</v>
          </cell>
          <cell r="B22">
            <v>173100</v>
          </cell>
          <cell r="C22">
            <v>3400</v>
          </cell>
          <cell r="D22" t="str">
            <v>I</v>
          </cell>
        </row>
        <row r="23">
          <cell r="A23">
            <v>173100</v>
          </cell>
          <cell r="B23">
            <v>173500</v>
          </cell>
          <cell r="C23">
            <v>400</v>
          </cell>
          <cell r="D23" t="str">
            <v>IV</v>
          </cell>
        </row>
        <row r="24">
          <cell r="A24">
            <v>173500</v>
          </cell>
          <cell r="B24">
            <v>174400</v>
          </cell>
          <cell r="C24">
            <v>900</v>
          </cell>
          <cell r="D24" t="str">
            <v>V B</v>
          </cell>
        </row>
        <row r="25">
          <cell r="A25">
            <v>174400</v>
          </cell>
          <cell r="B25">
            <v>175000</v>
          </cell>
          <cell r="C25">
            <v>600</v>
          </cell>
          <cell r="D25" t="str">
            <v>III</v>
          </cell>
        </row>
      </sheetData>
      <sheetData sheetId="14"/>
      <sheetData sheetId="15">
        <row r="9">
          <cell r="A9" t="str">
            <v>I</v>
          </cell>
          <cell r="B9">
            <v>8.75</v>
          </cell>
          <cell r="C9">
            <v>8.86</v>
          </cell>
          <cell r="D9">
            <v>9.11</v>
          </cell>
          <cell r="E9">
            <v>11.184999999999999</v>
          </cell>
          <cell r="F9">
            <v>13.719999999999999</v>
          </cell>
          <cell r="G9">
            <v>1.0086000000000002</v>
          </cell>
          <cell r="H9">
            <v>3.4819499999999999</v>
          </cell>
        </row>
        <row r="10">
          <cell r="A10" t="str">
            <v>II</v>
          </cell>
          <cell r="B10">
            <v>0</v>
          </cell>
          <cell r="C10">
            <v>0</v>
          </cell>
          <cell r="D10">
            <v>0</v>
          </cell>
          <cell r="E10">
            <v>0</v>
          </cell>
          <cell r="F10">
            <v>0</v>
          </cell>
          <cell r="G10">
            <v>0</v>
          </cell>
          <cell r="H10">
            <v>0</v>
          </cell>
        </row>
        <row r="11">
          <cell r="A11" t="str">
            <v>III</v>
          </cell>
          <cell r="B11">
            <v>8.75</v>
          </cell>
          <cell r="C11">
            <v>8.86</v>
          </cell>
          <cell r="D11">
            <v>9.11</v>
          </cell>
          <cell r="E11">
            <v>14.174999999999999</v>
          </cell>
          <cell r="F11">
            <v>16.36</v>
          </cell>
          <cell r="G11">
            <v>3.7105000000000006</v>
          </cell>
          <cell r="H11">
            <v>3.4819499999999999</v>
          </cell>
        </row>
        <row r="12">
          <cell r="A12" t="str">
            <v>IV</v>
          </cell>
          <cell r="B12">
            <v>8.75</v>
          </cell>
          <cell r="C12">
            <v>8.86</v>
          </cell>
          <cell r="D12">
            <v>9.11</v>
          </cell>
          <cell r="E12">
            <v>11.184999999999999</v>
          </cell>
          <cell r="F12">
            <v>17.22</v>
          </cell>
          <cell r="G12">
            <v>1.0086000000000002</v>
          </cell>
          <cell r="H12">
            <v>9.3269500000000001</v>
          </cell>
        </row>
        <row r="13">
          <cell r="A13" t="str">
            <v>V A</v>
          </cell>
          <cell r="B13">
            <v>17.5</v>
          </cell>
          <cell r="C13">
            <v>17.72</v>
          </cell>
          <cell r="D13">
            <v>18.22</v>
          </cell>
          <cell r="E13">
            <v>22.369999999999997</v>
          </cell>
          <cell r="F13">
            <v>27.44</v>
          </cell>
          <cell r="G13">
            <v>1.0086000000000002</v>
          </cell>
          <cell r="H13">
            <v>3.4819499999999999</v>
          </cell>
        </row>
        <row r="14">
          <cell r="A14" t="str">
            <v>V B</v>
          </cell>
          <cell r="B14">
            <v>17.5</v>
          </cell>
          <cell r="C14">
            <v>17.72</v>
          </cell>
          <cell r="D14">
            <v>18.22</v>
          </cell>
          <cell r="E14">
            <v>22.369999999999997</v>
          </cell>
          <cell r="F14">
            <v>27.44</v>
          </cell>
          <cell r="G14">
            <v>1.0086000000000002</v>
          </cell>
          <cell r="H14">
            <v>9.3269500000000001</v>
          </cell>
        </row>
        <row r="15">
          <cell r="A15" t="str">
            <v>VI</v>
          </cell>
          <cell r="B15">
            <v>17.5</v>
          </cell>
          <cell r="C15">
            <v>17.72</v>
          </cell>
          <cell r="D15">
            <v>18.22</v>
          </cell>
          <cell r="E15">
            <v>20.329999999999998</v>
          </cell>
          <cell r="F15">
            <v>24</v>
          </cell>
          <cell r="G15">
            <v>0.67240000000000011</v>
          </cell>
          <cell r="H15">
            <v>3.4819499999999999</v>
          </cell>
        </row>
        <row r="16">
          <cell r="A16" t="str">
            <v>VII</v>
          </cell>
          <cell r="B16">
            <v>17.5</v>
          </cell>
          <cell r="C16">
            <v>17.72</v>
          </cell>
          <cell r="D16">
            <v>18.22</v>
          </cell>
          <cell r="E16">
            <v>22.369999999999997</v>
          </cell>
          <cell r="F16">
            <v>27.44</v>
          </cell>
          <cell r="G16">
            <v>1.0086000000000002</v>
          </cell>
          <cell r="H16">
            <v>3.4819499999999999</v>
          </cell>
        </row>
        <row r="17">
          <cell r="A17" t="str">
            <v>VIII A</v>
          </cell>
          <cell r="B17">
            <v>0</v>
          </cell>
          <cell r="C17">
            <v>0</v>
          </cell>
          <cell r="D17">
            <v>0</v>
          </cell>
          <cell r="E17">
            <v>0</v>
          </cell>
          <cell r="F17">
            <v>0</v>
          </cell>
          <cell r="G17">
            <v>0</v>
          </cell>
          <cell r="H17">
            <v>0</v>
          </cell>
        </row>
        <row r="18">
          <cell r="A18" t="str">
            <v>VIII B</v>
          </cell>
          <cell r="B18">
            <v>0</v>
          </cell>
          <cell r="C18">
            <v>0</v>
          </cell>
          <cell r="D18">
            <v>0</v>
          </cell>
          <cell r="E18">
            <v>0</v>
          </cell>
          <cell r="F18">
            <v>0</v>
          </cell>
          <cell r="G18">
            <v>0</v>
          </cell>
          <cell r="H18">
            <v>0</v>
          </cell>
        </row>
        <row r="24">
          <cell r="A24" t="str">
            <v>I</v>
          </cell>
          <cell r="B24">
            <v>1.5</v>
          </cell>
          <cell r="C24">
            <v>1.65</v>
          </cell>
          <cell r="D24">
            <v>1.9</v>
          </cell>
          <cell r="E24">
            <v>3.73</v>
          </cell>
          <cell r="F24">
            <v>4.5600000000000005</v>
          </cell>
          <cell r="I24">
            <v>20.28</v>
          </cell>
        </row>
        <row r="25">
          <cell r="A25" t="str">
            <v>II</v>
          </cell>
          <cell r="B25">
            <v>0</v>
          </cell>
          <cell r="C25">
            <v>0</v>
          </cell>
          <cell r="D25">
            <v>0</v>
          </cell>
          <cell r="E25">
            <v>0</v>
          </cell>
          <cell r="F25">
            <v>0</v>
          </cell>
          <cell r="I25">
            <v>0</v>
          </cell>
        </row>
        <row r="26">
          <cell r="A26" t="str">
            <v>III</v>
          </cell>
          <cell r="B26">
            <v>1.5</v>
          </cell>
          <cell r="C26">
            <v>1.65</v>
          </cell>
          <cell r="D26">
            <v>1.9</v>
          </cell>
          <cell r="E26">
            <v>6.6150000000000002</v>
          </cell>
          <cell r="F26">
            <v>7.03</v>
          </cell>
          <cell r="I26">
            <v>25.39</v>
          </cell>
        </row>
        <row r="27">
          <cell r="A27" t="str">
            <v>IV</v>
          </cell>
          <cell r="B27">
            <v>1.5</v>
          </cell>
          <cell r="C27">
            <v>1.65</v>
          </cell>
          <cell r="D27">
            <v>1.9</v>
          </cell>
          <cell r="E27">
            <v>3.73</v>
          </cell>
          <cell r="F27">
            <v>4.5600000000000005</v>
          </cell>
          <cell r="I27">
            <v>23.78</v>
          </cell>
        </row>
        <row r="28">
          <cell r="A28" t="str">
            <v>V A</v>
          </cell>
          <cell r="B28">
            <v>0</v>
          </cell>
          <cell r="C28">
            <v>0</v>
          </cell>
          <cell r="D28">
            <v>0</v>
          </cell>
          <cell r="E28">
            <v>0</v>
          </cell>
          <cell r="F28">
            <v>0</v>
          </cell>
          <cell r="I28">
            <v>29.44</v>
          </cell>
        </row>
        <row r="29">
          <cell r="A29" t="str">
            <v>V B</v>
          </cell>
          <cell r="B29">
            <v>0</v>
          </cell>
          <cell r="C29">
            <v>0</v>
          </cell>
          <cell r="D29">
            <v>0</v>
          </cell>
          <cell r="E29">
            <v>0</v>
          </cell>
          <cell r="F29">
            <v>0</v>
          </cell>
          <cell r="I29">
            <v>29.44</v>
          </cell>
        </row>
        <row r="30">
          <cell r="A30" t="str">
            <v>VI</v>
          </cell>
          <cell r="B30">
            <v>0</v>
          </cell>
          <cell r="C30">
            <v>0</v>
          </cell>
          <cell r="D30">
            <v>0</v>
          </cell>
          <cell r="E30">
            <v>0</v>
          </cell>
          <cell r="F30">
            <v>0</v>
          </cell>
          <cell r="I30">
            <v>26</v>
          </cell>
        </row>
        <row r="31">
          <cell r="A31" t="str">
            <v>VII</v>
          </cell>
          <cell r="B31">
            <v>0</v>
          </cell>
          <cell r="C31">
            <v>0</v>
          </cell>
          <cell r="D31">
            <v>0</v>
          </cell>
          <cell r="E31">
            <v>0</v>
          </cell>
          <cell r="F31">
            <v>0</v>
          </cell>
          <cell r="I31">
            <v>29.44</v>
          </cell>
        </row>
        <row r="32">
          <cell r="A32" t="str">
            <v>VIII A</v>
          </cell>
          <cell r="B32">
            <v>0</v>
          </cell>
          <cell r="C32">
            <v>0</v>
          </cell>
          <cell r="D32">
            <v>0</v>
          </cell>
          <cell r="E32">
            <v>0</v>
          </cell>
          <cell r="F32">
            <v>0</v>
          </cell>
          <cell r="I32">
            <v>0</v>
          </cell>
        </row>
        <row r="33">
          <cell r="A33" t="str">
            <v>VIII B</v>
          </cell>
          <cell r="B33">
            <v>0</v>
          </cell>
          <cell r="C33">
            <v>0</v>
          </cell>
          <cell r="D33">
            <v>0</v>
          </cell>
          <cell r="E33">
            <v>0</v>
          </cell>
          <cell r="F33">
            <v>0</v>
          </cell>
          <cell r="I33">
            <v>0</v>
          </cell>
        </row>
        <row r="39">
          <cell r="A39" t="str">
            <v>I</v>
          </cell>
          <cell r="B39">
            <v>7.25</v>
          </cell>
          <cell r="C39">
            <v>7.25</v>
          </cell>
        </row>
        <row r="40">
          <cell r="A40" t="str">
            <v>II</v>
          </cell>
          <cell r="B40">
            <v>0</v>
          </cell>
          <cell r="C40">
            <v>0</v>
          </cell>
        </row>
        <row r="41">
          <cell r="A41" t="str">
            <v>III</v>
          </cell>
          <cell r="B41">
            <v>7.25</v>
          </cell>
          <cell r="C41">
            <v>7.25</v>
          </cell>
        </row>
        <row r="42">
          <cell r="A42" t="str">
            <v>IV</v>
          </cell>
          <cell r="B42">
            <v>7.25</v>
          </cell>
          <cell r="C42">
            <v>7.25</v>
          </cell>
        </row>
        <row r="43">
          <cell r="A43" t="str">
            <v>V A</v>
          </cell>
          <cell r="B43">
            <v>0</v>
          </cell>
          <cell r="C43">
            <v>0</v>
          </cell>
        </row>
        <row r="44">
          <cell r="A44" t="str">
            <v>V B</v>
          </cell>
          <cell r="B44">
            <v>0</v>
          </cell>
          <cell r="C44">
            <v>0</v>
          </cell>
        </row>
        <row r="45">
          <cell r="A45" t="str">
            <v>VI</v>
          </cell>
          <cell r="B45">
            <v>0</v>
          </cell>
          <cell r="C45">
            <v>0</v>
          </cell>
        </row>
        <row r="46">
          <cell r="A46" t="str">
            <v>VII</v>
          </cell>
          <cell r="B46">
            <v>0</v>
          </cell>
          <cell r="C46">
            <v>0</v>
          </cell>
        </row>
        <row r="47">
          <cell r="A47" t="str">
            <v>VIII A</v>
          </cell>
          <cell r="B47">
            <v>0</v>
          </cell>
          <cell r="C47">
            <v>0</v>
          </cell>
        </row>
        <row r="48">
          <cell r="A48" t="str">
            <v>VIII B</v>
          </cell>
          <cell r="B48">
            <v>0</v>
          </cell>
          <cell r="C48">
            <v>0</v>
          </cell>
        </row>
      </sheetData>
      <sheetData sheetId="16">
        <row r="7">
          <cell r="A7" t="str">
            <v>I</v>
          </cell>
          <cell r="B7">
            <v>0</v>
          </cell>
          <cell r="C7">
            <v>0</v>
          </cell>
          <cell r="D7">
            <v>0</v>
          </cell>
          <cell r="E7">
            <v>0</v>
          </cell>
          <cell r="F7">
            <v>0</v>
          </cell>
          <cell r="G7">
            <v>0</v>
          </cell>
          <cell r="H7">
            <v>0</v>
          </cell>
          <cell r="I7">
            <v>0</v>
          </cell>
        </row>
        <row r="8">
          <cell r="A8" t="str">
            <v>II</v>
          </cell>
          <cell r="B8">
            <v>0</v>
          </cell>
          <cell r="C8">
            <v>0</v>
          </cell>
          <cell r="D8">
            <v>0</v>
          </cell>
          <cell r="E8">
            <v>0</v>
          </cell>
          <cell r="F8">
            <v>0</v>
          </cell>
          <cell r="G8">
            <v>0</v>
          </cell>
          <cell r="H8">
            <v>0</v>
          </cell>
          <cell r="I8">
            <v>0</v>
          </cell>
        </row>
        <row r="9">
          <cell r="A9" t="str">
            <v>III</v>
          </cell>
          <cell r="B9">
            <v>14</v>
          </cell>
          <cell r="C9">
            <v>14.15</v>
          </cell>
          <cell r="D9">
            <v>14</v>
          </cell>
          <cell r="E9">
            <v>14.15</v>
          </cell>
          <cell r="F9">
            <v>14.65</v>
          </cell>
          <cell r="G9">
            <v>19.850000000000001</v>
          </cell>
          <cell r="H9">
            <v>20.5</v>
          </cell>
          <cell r="I9">
            <v>1.7587499999999996</v>
          </cell>
        </row>
        <row r="10">
          <cell r="A10" t="str">
            <v>IV</v>
          </cell>
          <cell r="B10">
            <v>0</v>
          </cell>
          <cell r="C10">
            <v>0</v>
          </cell>
          <cell r="D10">
            <v>0</v>
          </cell>
          <cell r="E10">
            <v>0</v>
          </cell>
          <cell r="F10">
            <v>0</v>
          </cell>
          <cell r="G10">
            <v>0</v>
          </cell>
          <cell r="H10">
            <v>0</v>
          </cell>
          <cell r="I10">
            <v>0</v>
          </cell>
        </row>
        <row r="11">
          <cell r="A11" t="str">
            <v>V A</v>
          </cell>
          <cell r="B11">
            <v>0</v>
          </cell>
          <cell r="C11">
            <v>0</v>
          </cell>
          <cell r="D11">
            <v>0</v>
          </cell>
          <cell r="E11">
            <v>0</v>
          </cell>
          <cell r="F11">
            <v>0</v>
          </cell>
          <cell r="G11">
            <v>0</v>
          </cell>
          <cell r="H11">
            <v>0</v>
          </cell>
          <cell r="I11">
            <v>0</v>
          </cell>
        </row>
        <row r="12">
          <cell r="A12" t="str">
            <v>V B</v>
          </cell>
          <cell r="B12">
            <v>0</v>
          </cell>
          <cell r="C12">
            <v>0</v>
          </cell>
          <cell r="D12">
            <v>0</v>
          </cell>
          <cell r="E12">
            <v>0</v>
          </cell>
          <cell r="F12">
            <v>0</v>
          </cell>
          <cell r="G12">
            <v>0</v>
          </cell>
          <cell r="H12">
            <v>0</v>
          </cell>
          <cell r="I12">
            <v>0</v>
          </cell>
        </row>
        <row r="13">
          <cell r="A13" t="str">
            <v>VI</v>
          </cell>
          <cell r="B13">
            <v>0</v>
          </cell>
          <cell r="C13">
            <v>0</v>
          </cell>
          <cell r="D13">
            <v>0</v>
          </cell>
          <cell r="E13">
            <v>0</v>
          </cell>
          <cell r="F13">
            <v>0</v>
          </cell>
          <cell r="G13">
            <v>0</v>
          </cell>
          <cell r="H13">
            <v>0</v>
          </cell>
          <cell r="I13">
            <v>0</v>
          </cell>
        </row>
        <row r="14">
          <cell r="A14" t="str">
            <v>VII</v>
          </cell>
          <cell r="B14">
            <v>14</v>
          </cell>
          <cell r="C14">
            <v>14</v>
          </cell>
          <cell r="D14">
            <v>14</v>
          </cell>
          <cell r="E14">
            <v>14</v>
          </cell>
          <cell r="F14">
            <v>14</v>
          </cell>
          <cell r="G14">
            <v>15</v>
          </cell>
          <cell r="H14">
            <v>15</v>
          </cell>
          <cell r="I14">
            <v>0.1295</v>
          </cell>
        </row>
        <row r="15">
          <cell r="A15" t="str">
            <v>VIII A</v>
          </cell>
          <cell r="B15">
            <v>0</v>
          </cell>
          <cell r="C15">
            <v>0</v>
          </cell>
          <cell r="D15">
            <v>0</v>
          </cell>
          <cell r="E15">
            <v>0</v>
          </cell>
          <cell r="F15">
            <v>0</v>
          </cell>
          <cell r="G15">
            <v>0</v>
          </cell>
          <cell r="H15">
            <v>0</v>
          </cell>
          <cell r="I15">
            <v>0</v>
          </cell>
        </row>
        <row r="16">
          <cell r="A16" t="str">
            <v>VIII B</v>
          </cell>
          <cell r="B16">
            <v>0</v>
          </cell>
          <cell r="C16">
            <v>0</v>
          </cell>
          <cell r="D16">
            <v>0</v>
          </cell>
          <cell r="E16">
            <v>0</v>
          </cell>
          <cell r="F16">
            <v>0</v>
          </cell>
          <cell r="G16">
            <v>0</v>
          </cell>
          <cell r="H16">
            <v>0</v>
          </cell>
          <cell r="I16">
            <v>0</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7">
          <cell r="A7">
            <v>2</v>
          </cell>
          <cell r="B7">
            <v>2</v>
          </cell>
          <cell r="C7">
            <v>1.6</v>
          </cell>
          <cell r="D7">
            <v>0.5</v>
          </cell>
          <cell r="E7">
            <v>0.3</v>
          </cell>
          <cell r="F7">
            <v>0.3</v>
          </cell>
          <cell r="G7">
            <v>30</v>
          </cell>
          <cell r="I7">
            <v>0.6</v>
          </cell>
          <cell r="J7">
            <v>0.17000000000000004</v>
          </cell>
          <cell r="K7">
            <v>1.59</v>
          </cell>
          <cell r="L7">
            <v>7.2</v>
          </cell>
          <cell r="M7">
            <v>8.7495334994499778</v>
          </cell>
          <cell r="N7">
            <v>2.2272853431924702</v>
          </cell>
          <cell r="O7">
            <v>0.06</v>
          </cell>
        </row>
        <row r="8">
          <cell r="A8">
            <v>3</v>
          </cell>
          <cell r="B8">
            <v>2</v>
          </cell>
          <cell r="C8">
            <v>2.2999999999999998</v>
          </cell>
          <cell r="D8">
            <v>0.8</v>
          </cell>
          <cell r="E8">
            <v>0.3</v>
          </cell>
          <cell r="F8">
            <v>0.3</v>
          </cell>
          <cell r="G8">
            <v>30</v>
          </cell>
          <cell r="I8">
            <v>0.6</v>
          </cell>
          <cell r="J8">
            <v>0.23999999999999996</v>
          </cell>
          <cell r="K8">
            <v>2.0999999999999996</v>
          </cell>
          <cell r="L8">
            <v>8.6</v>
          </cell>
          <cell r="M8">
            <v>15.901009035902188</v>
          </cell>
          <cell r="N8">
            <v>2.8257388414359883</v>
          </cell>
          <cell r="O8">
            <v>0.06</v>
          </cell>
        </row>
        <row r="9">
          <cell r="A9">
            <v>4</v>
          </cell>
          <cell r="B9">
            <v>2</v>
          </cell>
          <cell r="C9">
            <v>3</v>
          </cell>
          <cell r="D9">
            <v>1.3</v>
          </cell>
          <cell r="E9">
            <v>0.5</v>
          </cell>
          <cell r="F9">
            <v>0.5</v>
          </cell>
          <cell r="G9">
            <v>30</v>
          </cell>
          <cell r="I9">
            <v>0.6</v>
          </cell>
          <cell r="J9">
            <v>0.31</v>
          </cell>
          <cell r="K9">
            <v>3.4000000000000004</v>
          </cell>
          <cell r="L9">
            <v>10</v>
          </cell>
          <cell r="M9">
            <v>22.663984558801438</v>
          </cell>
          <cell r="N9">
            <v>3.3136083051561784</v>
          </cell>
          <cell r="O9">
            <v>0.06</v>
          </cell>
        </row>
        <row r="10">
          <cell r="A10">
            <v>5</v>
          </cell>
          <cell r="B10">
            <v>2</v>
          </cell>
          <cell r="C10">
            <v>3.8</v>
          </cell>
          <cell r="D10">
            <v>1.8</v>
          </cell>
          <cell r="E10">
            <v>0.5</v>
          </cell>
          <cell r="F10">
            <v>0.5</v>
          </cell>
          <cell r="G10">
            <v>30</v>
          </cell>
          <cell r="I10">
            <v>0.6</v>
          </cell>
          <cell r="J10">
            <v>0.38999999999999996</v>
          </cell>
          <cell r="K10">
            <v>4.12</v>
          </cell>
          <cell r="L10">
            <v>11.6</v>
          </cell>
          <cell r="M10">
            <v>32.36907871858989</v>
          </cell>
          <cell r="N10">
            <v>3.9115214431215888</v>
          </cell>
          <cell r="O10">
            <v>0.06</v>
          </cell>
        </row>
        <row r="11">
          <cell r="A11">
            <v>6</v>
          </cell>
          <cell r="B11">
            <v>2</v>
          </cell>
          <cell r="C11">
            <v>4.6500000000000004</v>
          </cell>
          <cell r="D11">
            <v>2.2999999999999998</v>
          </cell>
          <cell r="E11">
            <v>0.55000000000000004</v>
          </cell>
          <cell r="F11">
            <v>0.5</v>
          </cell>
          <cell r="G11">
            <v>30</v>
          </cell>
          <cell r="I11">
            <v>0.6</v>
          </cell>
          <cell r="J11">
            <v>0.47500000000000003</v>
          </cell>
          <cell r="K11">
            <v>5.0475000000000003</v>
          </cell>
          <cell r="L11">
            <v>13.3</v>
          </cell>
          <cell r="M11">
            <v>44.210938189316515</v>
          </cell>
          <cell r="N11">
            <v>4.5120837758179979</v>
          </cell>
          <cell r="O11">
            <v>7.4999999999999997E-2</v>
          </cell>
        </row>
        <row r="12">
          <cell r="A12">
            <v>7</v>
          </cell>
          <cell r="B12">
            <v>2</v>
          </cell>
          <cell r="C12">
            <v>5.45</v>
          </cell>
          <cell r="D12">
            <v>2.8</v>
          </cell>
          <cell r="E12">
            <v>0.65</v>
          </cell>
          <cell r="F12">
            <v>0.6</v>
          </cell>
          <cell r="G12">
            <v>30</v>
          </cell>
          <cell r="I12">
            <v>0.6</v>
          </cell>
          <cell r="J12">
            <v>0.55500000000000005</v>
          </cell>
          <cell r="K12">
            <v>6.4424999999999999</v>
          </cell>
          <cell r="L12">
            <v>14.9</v>
          </cell>
          <cell r="M12">
            <v>56.911124623836926</v>
          </cell>
          <cell r="N12">
            <v>5.0550667651377266</v>
          </cell>
          <cell r="O12">
            <v>0.09</v>
          </cell>
        </row>
        <row r="13">
          <cell r="A13">
            <v>8</v>
          </cell>
          <cell r="B13">
            <v>2</v>
          </cell>
          <cell r="C13">
            <v>6.35</v>
          </cell>
          <cell r="D13">
            <v>3.5</v>
          </cell>
          <cell r="E13">
            <v>0.75</v>
          </cell>
          <cell r="F13">
            <v>0.7</v>
          </cell>
          <cell r="G13">
            <v>30</v>
          </cell>
          <cell r="I13">
            <v>0.6</v>
          </cell>
          <cell r="J13">
            <v>0.64500000000000002</v>
          </cell>
          <cell r="K13">
            <v>8.0574999999999992</v>
          </cell>
          <cell r="L13">
            <v>16.7</v>
          </cell>
          <cell r="M13">
            <v>69.661073599014884</v>
          </cell>
          <cell r="N13">
            <v>5.5981157544302347</v>
          </cell>
          <cell r="O13">
            <v>0.09</v>
          </cell>
        </row>
        <row r="14">
          <cell r="A14">
            <v>8.5</v>
          </cell>
          <cell r="B14">
            <v>2</v>
          </cell>
          <cell r="C14">
            <v>6.6</v>
          </cell>
          <cell r="D14">
            <v>3.5</v>
          </cell>
          <cell r="E14">
            <v>0.75</v>
          </cell>
          <cell r="F14">
            <v>0.7</v>
          </cell>
          <cell r="G14">
            <v>30</v>
          </cell>
          <cell r="I14">
            <v>0.6</v>
          </cell>
          <cell r="J14">
            <v>0.66999999999999993</v>
          </cell>
          <cell r="K14">
            <v>8.4450000000000003</v>
          </cell>
          <cell r="L14">
            <v>17.2</v>
          </cell>
          <cell r="M14">
            <v>79.237026635490281</v>
          </cell>
          <cell r="N14">
            <v>5.8971942481149462</v>
          </cell>
          <cell r="O14">
            <v>0.1</v>
          </cell>
        </row>
        <row r="15">
          <cell r="A15">
            <v>9.5</v>
          </cell>
          <cell r="B15">
            <v>2</v>
          </cell>
          <cell r="C15">
            <v>7.1</v>
          </cell>
          <cell r="D15">
            <v>3.5</v>
          </cell>
          <cell r="E15">
            <v>0.95</v>
          </cell>
          <cell r="F15">
            <v>0.85</v>
          </cell>
          <cell r="G15">
            <v>30</v>
          </cell>
          <cell r="I15">
            <v>0.6</v>
          </cell>
          <cell r="J15">
            <v>0.72</v>
          </cell>
          <cell r="K15">
            <v>10.73875</v>
          </cell>
          <cell r="L15">
            <v>18.2</v>
          </cell>
          <cell r="M15">
            <v>98.896319794719048</v>
          </cell>
          <cell r="N15">
            <v>6.4153721637953316</v>
          </cell>
          <cell r="O15">
            <v>0.1</v>
          </cell>
        </row>
      </sheetData>
      <sheetData sheetId="39"/>
      <sheetData sheetId="40"/>
      <sheetData sheetId="41"/>
      <sheetData sheetId="42"/>
      <sheetData sheetId="43"/>
      <sheetData sheetId="4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7"/>
  <sheetViews>
    <sheetView tabSelected="1" view="pageBreakPreview" zoomScaleNormal="100" zoomScaleSheetLayoutView="100" workbookViewId="0">
      <pane ySplit="2" topLeftCell="A3" activePane="bottomLeft" state="frozen"/>
      <selection pane="bottomLeft" activeCell="E421" sqref="E421 C421"/>
    </sheetView>
  </sheetViews>
  <sheetFormatPr defaultColWidth="9.109375" defaultRowHeight="14.4"/>
  <cols>
    <col min="1" max="1" width="6.88671875" style="168" bestFit="1" customWidth="1"/>
    <col min="2" max="2" width="71.33203125" style="168" customWidth="1"/>
    <col min="3" max="3" width="12" style="168" customWidth="1"/>
    <col min="4" max="4" width="9.109375" style="168" customWidth="1"/>
    <col min="5" max="5" width="12.109375" style="168" customWidth="1"/>
    <col min="6" max="9" width="16.88671875" style="168" customWidth="1"/>
    <col min="10" max="11" width="9.109375" style="168"/>
    <col min="12" max="12" width="55.6640625" style="168" customWidth="1"/>
    <col min="13" max="16384" width="9.109375" style="168"/>
  </cols>
  <sheetData>
    <row r="1" spans="1:11" ht="47.25" customHeight="1" thickBot="1">
      <c r="A1" s="201" t="s">
        <v>866</v>
      </c>
      <c r="B1" s="202"/>
      <c r="C1" s="202"/>
      <c r="D1" s="202"/>
      <c r="E1" s="202"/>
      <c r="F1" s="203"/>
      <c r="G1" s="173"/>
      <c r="H1" s="173"/>
      <c r="I1" s="173"/>
    </row>
    <row r="2" spans="1:11" ht="16.2" thickBot="1">
      <c r="A2" s="204" t="s">
        <v>282</v>
      </c>
      <c r="B2" s="204" t="s">
        <v>283</v>
      </c>
      <c r="C2" s="204" t="s">
        <v>7</v>
      </c>
      <c r="D2" s="205" t="s">
        <v>284</v>
      </c>
      <c r="E2" s="206" t="s">
        <v>13</v>
      </c>
      <c r="F2" s="207" t="s">
        <v>14</v>
      </c>
      <c r="G2" s="174"/>
      <c r="H2" s="174"/>
      <c r="I2" s="174"/>
    </row>
    <row r="3" spans="1:11" ht="18" thickBot="1">
      <c r="A3" s="208" t="s">
        <v>409</v>
      </c>
      <c r="B3" s="209" t="s">
        <v>869</v>
      </c>
      <c r="C3" s="209"/>
      <c r="D3" s="209"/>
      <c r="E3" s="209"/>
      <c r="F3" s="210"/>
      <c r="G3" s="175"/>
      <c r="H3" s="175"/>
      <c r="I3" s="175"/>
    </row>
    <row r="4" spans="1:11" ht="15.6">
      <c r="A4" s="211" t="s">
        <v>443</v>
      </c>
      <c r="B4" s="212" t="s">
        <v>444</v>
      </c>
      <c r="C4" s="213"/>
      <c r="D4" s="214"/>
      <c r="E4" s="214"/>
      <c r="F4" s="215"/>
      <c r="G4" s="176"/>
      <c r="H4" s="176"/>
      <c r="I4" s="176"/>
    </row>
    <row r="5" spans="1:11">
      <c r="A5" s="216"/>
      <c r="B5" s="217"/>
      <c r="C5" s="218"/>
      <c r="D5" s="219"/>
      <c r="E5" s="219"/>
      <c r="F5" s="220"/>
      <c r="G5" s="176"/>
      <c r="H5" s="176"/>
      <c r="I5" s="176"/>
    </row>
    <row r="6" spans="1:11" ht="171.6">
      <c r="A6" s="221">
        <v>1</v>
      </c>
      <c r="B6" s="222" t="s">
        <v>689</v>
      </c>
      <c r="C6" s="223" t="s">
        <v>445</v>
      </c>
      <c r="D6" s="224">
        <v>1</v>
      </c>
      <c r="E6" s="374"/>
      <c r="F6" s="225">
        <f>E6*D6</f>
        <v>0</v>
      </c>
      <c r="G6" s="177"/>
      <c r="H6" s="177"/>
      <c r="I6" s="177"/>
    </row>
    <row r="7" spans="1:11" ht="18.75" customHeight="1">
      <c r="A7" s="226">
        <v>1</v>
      </c>
      <c r="B7" s="227" t="s">
        <v>446</v>
      </c>
      <c r="C7" s="228"/>
      <c r="D7" s="229"/>
      <c r="E7" s="375"/>
      <c r="F7" s="230"/>
      <c r="G7" s="178"/>
      <c r="H7" s="178"/>
      <c r="I7" s="178"/>
    </row>
    <row r="8" spans="1:11" ht="21" customHeight="1">
      <c r="A8" s="231">
        <v>1.1000000000000001</v>
      </c>
      <c r="B8" s="227" t="s">
        <v>447</v>
      </c>
      <c r="C8" s="228"/>
      <c r="D8" s="229"/>
      <c r="E8" s="375"/>
      <c r="F8" s="230"/>
      <c r="G8" s="178"/>
      <c r="H8" s="178"/>
      <c r="I8" s="178"/>
    </row>
    <row r="9" spans="1:11" ht="50.25" customHeight="1">
      <c r="A9" s="221" t="s">
        <v>172</v>
      </c>
      <c r="B9" s="232" t="s">
        <v>449</v>
      </c>
      <c r="C9" s="223"/>
      <c r="D9" s="224"/>
      <c r="E9" s="374"/>
      <c r="F9" s="233"/>
      <c r="G9" s="179"/>
      <c r="H9" s="179"/>
      <c r="I9" s="179"/>
    </row>
    <row r="10" spans="1:11" ht="21.75" customHeight="1">
      <c r="A10" s="221"/>
      <c r="B10" s="232" t="s">
        <v>450</v>
      </c>
      <c r="C10" s="223" t="s">
        <v>21</v>
      </c>
      <c r="D10" s="224">
        <v>85</v>
      </c>
      <c r="E10" s="376"/>
      <c r="F10" s="225">
        <f>D10*E10</f>
        <v>0</v>
      </c>
      <c r="G10" s="177"/>
      <c r="H10" s="177"/>
      <c r="I10" s="177"/>
    </row>
    <row r="11" spans="1:11" ht="9.75" customHeight="1">
      <c r="A11" s="221"/>
      <c r="B11" s="232"/>
      <c r="C11" s="223"/>
      <c r="D11" s="224"/>
      <c r="E11" s="374"/>
      <c r="F11" s="225"/>
      <c r="G11" s="177"/>
      <c r="H11" s="177"/>
      <c r="I11" s="177"/>
    </row>
    <row r="12" spans="1:11" ht="17.25" customHeight="1">
      <c r="A12" s="231">
        <v>1.2</v>
      </c>
      <c r="B12" s="227" t="s">
        <v>451</v>
      </c>
      <c r="C12" s="223"/>
      <c r="D12" s="224"/>
      <c r="E12" s="374"/>
      <c r="F12" s="233"/>
      <c r="G12" s="179"/>
      <c r="H12" s="179"/>
      <c r="I12" s="179"/>
    </row>
    <row r="13" spans="1:11" ht="138.75" customHeight="1">
      <c r="A13" s="221"/>
      <c r="B13" s="235" t="s">
        <v>452</v>
      </c>
      <c r="C13" s="223" t="s">
        <v>21</v>
      </c>
      <c r="D13" s="224">
        <v>190</v>
      </c>
      <c r="E13" s="374"/>
      <c r="F13" s="225">
        <f>D13*E13</f>
        <v>0</v>
      </c>
      <c r="G13" s="177"/>
      <c r="H13" s="177"/>
      <c r="I13" s="177"/>
    </row>
    <row r="14" spans="1:11" ht="9.75" customHeight="1">
      <c r="A14" s="221"/>
      <c r="B14" s="235"/>
      <c r="C14" s="223"/>
      <c r="D14" s="224"/>
      <c r="E14" s="374"/>
      <c r="F14" s="233"/>
      <c r="G14" s="179"/>
      <c r="H14" s="179"/>
      <c r="I14" s="179"/>
    </row>
    <row r="15" spans="1:11" ht="15.6">
      <c r="A15" s="231">
        <v>1.3</v>
      </c>
      <c r="B15" s="227" t="s">
        <v>453</v>
      </c>
      <c r="C15" s="223"/>
      <c r="D15" s="224"/>
      <c r="E15" s="374"/>
      <c r="F15" s="233"/>
      <c r="G15" s="179"/>
      <c r="H15" s="179"/>
      <c r="I15" s="179"/>
    </row>
    <row r="16" spans="1:11" ht="16.5" customHeight="1">
      <c r="A16" s="221"/>
      <c r="B16" s="235" t="s">
        <v>454</v>
      </c>
      <c r="C16" s="223" t="s">
        <v>448</v>
      </c>
      <c r="D16" s="236">
        <v>3</v>
      </c>
      <c r="E16" s="374"/>
      <c r="F16" s="225">
        <f>D16*E16</f>
        <v>0</v>
      </c>
      <c r="G16" s="177"/>
      <c r="H16" s="177"/>
      <c r="I16" s="177"/>
      <c r="K16" s="168">
        <f>((7.9+5.14+15.23+55+30.6+11.37)*0.33)/35.3</f>
        <v>1.1707988668555245</v>
      </c>
    </row>
    <row r="17" spans="1:9" ht="27.6">
      <c r="A17" s="221"/>
      <c r="B17" s="237" t="s">
        <v>455</v>
      </c>
      <c r="C17" s="223"/>
      <c r="D17" s="224"/>
      <c r="E17" s="374"/>
      <c r="F17" s="233"/>
      <c r="G17" s="179"/>
      <c r="H17" s="179"/>
      <c r="I17" s="179"/>
    </row>
    <row r="18" spans="1:9" ht="9.75" customHeight="1">
      <c r="A18" s="221"/>
      <c r="B18" s="237"/>
      <c r="C18" s="223"/>
      <c r="D18" s="224"/>
      <c r="E18" s="374"/>
      <c r="F18" s="233"/>
      <c r="G18" s="179"/>
      <c r="H18" s="179"/>
      <c r="I18" s="179"/>
    </row>
    <row r="19" spans="1:9" ht="16.5" customHeight="1">
      <c r="A19" s="231">
        <v>1.4</v>
      </c>
      <c r="B19" s="227" t="s">
        <v>456</v>
      </c>
      <c r="C19" s="223"/>
      <c r="D19" s="224"/>
      <c r="E19" s="374"/>
      <c r="F19" s="233"/>
      <c r="G19" s="179"/>
      <c r="H19" s="179"/>
      <c r="I19" s="179"/>
    </row>
    <row r="20" spans="1:9" ht="69">
      <c r="A20" s="221"/>
      <c r="B20" s="237" t="s">
        <v>457</v>
      </c>
      <c r="C20" s="223" t="s">
        <v>448</v>
      </c>
      <c r="D20" s="234">
        <v>60</v>
      </c>
      <c r="E20" s="374"/>
      <c r="F20" s="225">
        <f>D20*E20</f>
        <v>0</v>
      </c>
      <c r="G20" s="177"/>
      <c r="H20" s="177"/>
      <c r="I20" s="177"/>
    </row>
    <row r="21" spans="1:9" ht="26.25" customHeight="1">
      <c r="A21" s="221"/>
      <c r="B21" s="237" t="s">
        <v>458</v>
      </c>
      <c r="C21" s="223"/>
      <c r="D21" s="224"/>
      <c r="E21" s="374"/>
      <c r="F21" s="233"/>
      <c r="G21" s="179"/>
      <c r="H21" s="179"/>
      <c r="I21" s="179"/>
    </row>
    <row r="22" spans="1:9">
      <c r="A22" s="238"/>
      <c r="B22" s="239" t="s">
        <v>285</v>
      </c>
      <c r="C22" s="240"/>
      <c r="D22" s="241"/>
      <c r="E22" s="377"/>
      <c r="F22" s="242">
        <f>SUM(F9:F20)</f>
        <v>0</v>
      </c>
      <c r="G22" s="180"/>
      <c r="H22" s="180"/>
      <c r="I22" s="180"/>
    </row>
    <row r="23" spans="1:9">
      <c r="A23" s="238"/>
      <c r="B23" s="239"/>
      <c r="C23" s="240"/>
      <c r="D23" s="241"/>
      <c r="E23" s="377"/>
      <c r="F23" s="242"/>
      <c r="G23" s="180"/>
      <c r="H23" s="180"/>
      <c r="I23" s="180"/>
    </row>
    <row r="24" spans="1:9" ht="15.6">
      <c r="A24" s="226">
        <v>2</v>
      </c>
      <c r="B24" s="227" t="s">
        <v>464</v>
      </c>
      <c r="C24" s="228"/>
      <c r="D24" s="229"/>
      <c r="E24" s="375"/>
      <c r="F24" s="230"/>
      <c r="G24" s="178"/>
      <c r="H24" s="178"/>
      <c r="I24" s="178"/>
    </row>
    <row r="25" spans="1:9">
      <c r="A25" s="216"/>
      <c r="B25" s="243"/>
      <c r="C25" s="228"/>
      <c r="D25" s="229"/>
      <c r="E25" s="375"/>
      <c r="F25" s="230"/>
      <c r="G25" s="178"/>
      <c r="H25" s="178"/>
      <c r="I25" s="178"/>
    </row>
    <row r="26" spans="1:9" ht="27.6">
      <c r="A26" s="244" t="s">
        <v>394</v>
      </c>
      <c r="B26" s="245" t="s">
        <v>465</v>
      </c>
      <c r="C26" s="223"/>
      <c r="D26" s="224"/>
      <c r="E26" s="374"/>
      <c r="F26" s="233"/>
      <c r="G26" s="179"/>
      <c r="H26" s="179"/>
      <c r="I26" s="179"/>
    </row>
    <row r="27" spans="1:9" ht="41.4">
      <c r="A27" s="244" t="s">
        <v>16</v>
      </c>
      <c r="B27" s="245" t="s">
        <v>466</v>
      </c>
      <c r="C27" s="223"/>
      <c r="D27" s="224"/>
      <c r="E27" s="374"/>
      <c r="F27" s="233"/>
      <c r="G27" s="179"/>
      <c r="H27" s="179"/>
      <c r="I27" s="179"/>
    </row>
    <row r="28" spans="1:9" ht="27.6">
      <c r="A28" s="244"/>
      <c r="B28" s="246" t="s">
        <v>467</v>
      </c>
      <c r="C28" s="223"/>
      <c r="D28" s="224"/>
      <c r="E28" s="374"/>
      <c r="F28" s="233"/>
      <c r="G28" s="179"/>
      <c r="H28" s="179"/>
      <c r="I28" s="179"/>
    </row>
    <row r="29" spans="1:9">
      <c r="A29" s="244"/>
      <c r="B29" s="246" t="s">
        <v>468</v>
      </c>
      <c r="C29" s="223"/>
      <c r="D29" s="224"/>
      <c r="E29" s="374"/>
      <c r="F29" s="233"/>
      <c r="G29" s="179"/>
      <c r="H29" s="179"/>
      <c r="I29" s="179"/>
    </row>
    <row r="30" spans="1:9">
      <c r="A30" s="244"/>
      <c r="B30" s="246" t="s">
        <v>469</v>
      </c>
      <c r="C30" s="223"/>
      <c r="D30" s="224"/>
      <c r="E30" s="374"/>
      <c r="F30" s="233"/>
      <c r="G30" s="179"/>
      <c r="H30" s="179"/>
      <c r="I30" s="179"/>
    </row>
    <row r="31" spans="1:9" ht="96.6">
      <c r="A31" s="221">
        <v>2.1</v>
      </c>
      <c r="B31" s="232" t="s">
        <v>459</v>
      </c>
      <c r="C31" s="223"/>
      <c r="D31" s="224"/>
      <c r="E31" s="374"/>
      <c r="F31" s="233"/>
      <c r="G31" s="179"/>
      <c r="H31" s="179"/>
      <c r="I31" s="179"/>
    </row>
    <row r="32" spans="1:9" ht="27.6">
      <c r="A32" s="221" t="s">
        <v>688</v>
      </c>
      <c r="B32" s="247" t="s">
        <v>460</v>
      </c>
      <c r="C32" s="223" t="s">
        <v>21</v>
      </c>
      <c r="D32" s="236">
        <v>25</v>
      </c>
      <c r="E32" s="374"/>
      <c r="F32" s="233">
        <f>+D32*E32</f>
        <v>0</v>
      </c>
      <c r="G32" s="179"/>
      <c r="H32" s="179"/>
      <c r="I32" s="179"/>
    </row>
    <row r="33" spans="1:11" ht="55.2">
      <c r="A33" s="221" t="s">
        <v>691</v>
      </c>
      <c r="B33" s="232" t="s">
        <v>461</v>
      </c>
      <c r="C33" s="223" t="s">
        <v>21</v>
      </c>
      <c r="D33" s="236">
        <v>5</v>
      </c>
      <c r="E33" s="374"/>
      <c r="F33" s="233">
        <f>+D33*E33</f>
        <v>0</v>
      </c>
      <c r="G33" s="179"/>
      <c r="H33" s="179"/>
      <c r="I33" s="179"/>
      <c r="K33" s="167"/>
    </row>
    <row r="34" spans="1:11" ht="27.6">
      <c r="A34" s="221" t="s">
        <v>692</v>
      </c>
      <c r="B34" s="232" t="s">
        <v>462</v>
      </c>
      <c r="C34" s="223" t="s">
        <v>11</v>
      </c>
      <c r="D34" s="224">
        <v>5</v>
      </c>
      <c r="E34" s="374"/>
      <c r="F34" s="233">
        <f>+D34*E34</f>
        <v>0</v>
      </c>
      <c r="G34" s="179"/>
      <c r="H34" s="179"/>
      <c r="I34" s="179"/>
    </row>
    <row r="35" spans="1:11">
      <c r="A35" s="221"/>
      <c r="B35" s="232"/>
      <c r="C35" s="223"/>
      <c r="D35" s="224"/>
      <c r="E35" s="374"/>
      <c r="F35" s="233"/>
      <c r="G35" s="179"/>
      <c r="H35" s="179"/>
      <c r="I35" s="179"/>
    </row>
    <row r="36" spans="1:11">
      <c r="A36" s="248">
        <v>2.2000000000000002</v>
      </c>
      <c r="B36" s="246" t="s">
        <v>129</v>
      </c>
      <c r="C36" s="223"/>
      <c r="D36" s="224"/>
      <c r="E36" s="374"/>
      <c r="F36" s="233"/>
      <c r="G36" s="179"/>
      <c r="H36" s="179"/>
      <c r="I36" s="179"/>
    </row>
    <row r="37" spans="1:11" ht="124.2">
      <c r="A37" s="244"/>
      <c r="B37" s="245" t="s">
        <v>738</v>
      </c>
      <c r="C37" s="223"/>
      <c r="D37" s="224"/>
      <c r="E37" s="374"/>
      <c r="F37" s="233"/>
      <c r="G37" s="179"/>
      <c r="H37" s="179"/>
      <c r="I37" s="179"/>
    </row>
    <row r="38" spans="1:11" ht="41.4">
      <c r="A38" s="244" t="s">
        <v>693</v>
      </c>
      <c r="B38" s="232" t="s">
        <v>736</v>
      </c>
      <c r="C38" s="223" t="s">
        <v>182</v>
      </c>
      <c r="D38" s="234">
        <v>700</v>
      </c>
      <c r="E38" s="374"/>
      <c r="F38" s="225">
        <f>D38*E38</f>
        <v>0</v>
      </c>
      <c r="G38" s="177"/>
      <c r="H38" s="177"/>
      <c r="I38" s="177"/>
    </row>
    <row r="39" spans="1:11">
      <c r="A39" s="244"/>
      <c r="B39" s="237"/>
      <c r="C39" s="223"/>
      <c r="D39" s="234"/>
      <c r="E39" s="374"/>
      <c r="F39" s="225"/>
      <c r="G39" s="177"/>
      <c r="H39" s="177"/>
      <c r="I39" s="177"/>
    </row>
    <row r="40" spans="1:11" ht="82.8">
      <c r="A40" s="244" t="s">
        <v>694</v>
      </c>
      <c r="B40" s="249" t="s">
        <v>737</v>
      </c>
      <c r="C40" s="223"/>
      <c r="D40" s="224"/>
      <c r="E40" s="374"/>
      <c r="F40" s="225"/>
      <c r="G40" s="177"/>
      <c r="H40" s="177"/>
      <c r="I40" s="177"/>
    </row>
    <row r="41" spans="1:11">
      <c r="A41" s="244"/>
      <c r="B41" s="250" t="s">
        <v>470</v>
      </c>
      <c r="C41" s="223" t="s">
        <v>112</v>
      </c>
      <c r="D41" s="224">
        <v>35</v>
      </c>
      <c r="E41" s="376"/>
      <c r="F41" s="225">
        <f>D41*E41</f>
        <v>0</v>
      </c>
      <c r="G41" s="177"/>
      <c r="H41" s="177"/>
      <c r="I41" s="177"/>
    </row>
    <row r="42" spans="1:11">
      <c r="A42" s="244"/>
      <c r="B42" s="250"/>
      <c r="C42" s="223"/>
      <c r="D42" s="224"/>
      <c r="E42" s="374"/>
      <c r="F42" s="225"/>
      <c r="G42" s="177"/>
      <c r="H42" s="177"/>
      <c r="I42" s="177"/>
    </row>
    <row r="43" spans="1:11">
      <c r="A43" s="221">
        <v>2.2999999999999998</v>
      </c>
      <c r="B43" s="246" t="s">
        <v>131</v>
      </c>
      <c r="C43" s="223"/>
      <c r="D43" s="224"/>
      <c r="E43" s="374"/>
      <c r="F43" s="233"/>
      <c r="G43" s="179"/>
      <c r="H43" s="179"/>
      <c r="I43" s="179"/>
    </row>
    <row r="44" spans="1:11" ht="69">
      <c r="A44" s="244"/>
      <c r="B44" s="245" t="s">
        <v>463</v>
      </c>
      <c r="C44" s="223"/>
      <c r="D44" s="224"/>
      <c r="E44" s="374"/>
      <c r="F44" s="233"/>
      <c r="G44" s="179"/>
      <c r="H44" s="179"/>
      <c r="I44" s="179"/>
    </row>
    <row r="45" spans="1:11" ht="31.2">
      <c r="A45" s="244" t="s">
        <v>67</v>
      </c>
      <c r="B45" s="251" t="s">
        <v>513</v>
      </c>
      <c r="C45" s="223" t="s">
        <v>182</v>
      </c>
      <c r="D45" s="224">
        <v>250</v>
      </c>
      <c r="E45" s="374"/>
      <c r="F45" s="225">
        <f>D45*E45</f>
        <v>0</v>
      </c>
      <c r="G45" s="177"/>
      <c r="H45" s="177"/>
      <c r="I45" s="177"/>
    </row>
    <row r="46" spans="1:11">
      <c r="A46" s="244"/>
      <c r="B46" s="245"/>
      <c r="C46" s="223"/>
      <c r="D46" s="224"/>
      <c r="E46" s="374"/>
      <c r="F46" s="233"/>
      <c r="G46" s="179"/>
      <c r="H46" s="179"/>
      <c r="I46" s="179"/>
    </row>
    <row r="47" spans="1:11">
      <c r="A47" s="221">
        <v>2.4</v>
      </c>
      <c r="B47" s="246" t="s">
        <v>607</v>
      </c>
      <c r="C47" s="223"/>
      <c r="D47" s="224"/>
      <c r="E47" s="374"/>
      <c r="F47" s="233"/>
      <c r="G47" s="179"/>
      <c r="H47" s="179"/>
      <c r="I47" s="179"/>
    </row>
    <row r="48" spans="1:11" ht="140.4">
      <c r="A48" s="244"/>
      <c r="B48" s="222" t="s">
        <v>608</v>
      </c>
      <c r="C48" s="223" t="s">
        <v>182</v>
      </c>
      <c r="D48" s="224">
        <v>65</v>
      </c>
      <c r="E48" s="374"/>
      <c r="F48" s="225">
        <f>D48*E48</f>
        <v>0</v>
      </c>
      <c r="G48" s="177"/>
      <c r="H48" s="177"/>
      <c r="I48" s="177"/>
    </row>
    <row r="49" spans="1:9">
      <c r="A49" s="244"/>
      <c r="B49" s="245"/>
      <c r="C49" s="223"/>
      <c r="D49" s="224"/>
      <c r="E49" s="374"/>
      <c r="F49" s="233"/>
      <c r="G49" s="179"/>
      <c r="H49" s="179"/>
      <c r="I49" s="179"/>
    </row>
    <row r="50" spans="1:9" ht="15.6">
      <c r="A50" s="244" t="s">
        <v>75</v>
      </c>
      <c r="B50" s="252" t="s">
        <v>631</v>
      </c>
      <c r="C50" s="223"/>
      <c r="D50" s="224"/>
      <c r="E50" s="374"/>
      <c r="F50" s="233"/>
      <c r="G50" s="179"/>
      <c r="H50" s="179"/>
      <c r="I50" s="179"/>
    </row>
    <row r="51" spans="1:9" ht="15.6">
      <c r="A51" s="244"/>
      <c r="B51" s="222" t="s">
        <v>632</v>
      </c>
      <c r="C51" s="253" t="s">
        <v>633</v>
      </c>
      <c r="D51" s="253">
        <v>650</v>
      </c>
      <c r="E51" s="378"/>
      <c r="F51" s="254">
        <f>+D51*E51</f>
        <v>0</v>
      </c>
      <c r="G51" s="181"/>
      <c r="H51" s="181"/>
      <c r="I51" s="181"/>
    </row>
    <row r="52" spans="1:9" ht="15.6">
      <c r="A52" s="244"/>
      <c r="B52" s="222"/>
      <c r="C52" s="253"/>
      <c r="D52" s="253"/>
      <c r="E52" s="378"/>
      <c r="F52" s="254"/>
      <c r="G52" s="181"/>
      <c r="H52" s="181"/>
      <c r="I52" s="181"/>
    </row>
    <row r="53" spans="1:9" ht="15.6">
      <c r="A53" s="244" t="s">
        <v>783</v>
      </c>
      <c r="B53" s="252" t="s">
        <v>784</v>
      </c>
      <c r="C53" s="253"/>
      <c r="D53" s="253"/>
      <c r="E53" s="378"/>
      <c r="F53" s="254"/>
      <c r="G53" s="181"/>
      <c r="H53" s="181"/>
      <c r="I53" s="181"/>
    </row>
    <row r="54" spans="1:9" ht="187.2">
      <c r="A54" s="244"/>
      <c r="B54" s="222" t="s">
        <v>785</v>
      </c>
      <c r="C54" s="223" t="s">
        <v>182</v>
      </c>
      <c r="D54" s="224">
        <v>250</v>
      </c>
      <c r="E54" s="374"/>
      <c r="F54" s="225">
        <f>D54*E54</f>
        <v>0</v>
      </c>
      <c r="G54" s="177"/>
      <c r="H54" s="177"/>
      <c r="I54" s="177"/>
    </row>
    <row r="55" spans="1:9" ht="19.5" customHeight="1">
      <c r="A55" s="255"/>
      <c r="B55" s="256" t="s">
        <v>285</v>
      </c>
      <c r="C55" s="257"/>
      <c r="D55" s="258"/>
      <c r="E55" s="379"/>
      <c r="F55" s="259">
        <f>SUM(F25:F54)</f>
        <v>0</v>
      </c>
      <c r="G55" s="182"/>
      <c r="H55" s="182"/>
      <c r="I55" s="182"/>
    </row>
    <row r="56" spans="1:9" ht="19.5" customHeight="1">
      <c r="A56" s="255"/>
      <c r="B56" s="256"/>
      <c r="C56" s="257"/>
      <c r="D56" s="258"/>
      <c r="E56" s="379"/>
      <c r="F56" s="259"/>
      <c r="G56" s="182"/>
      <c r="H56" s="182"/>
      <c r="I56" s="182"/>
    </row>
    <row r="57" spans="1:9" ht="19.5" customHeight="1">
      <c r="A57" s="226">
        <v>3</v>
      </c>
      <c r="B57" s="260" t="s">
        <v>471</v>
      </c>
      <c r="C57" s="228"/>
      <c r="D57" s="229"/>
      <c r="E57" s="375"/>
      <c r="F57" s="230"/>
      <c r="G57" s="178"/>
      <c r="H57" s="178"/>
      <c r="I57" s="178"/>
    </row>
    <row r="58" spans="1:9" ht="27.6">
      <c r="A58" s="221" t="s">
        <v>472</v>
      </c>
      <c r="B58" s="261" t="s">
        <v>473</v>
      </c>
      <c r="C58" s="223"/>
      <c r="D58" s="224"/>
      <c r="E58" s="374"/>
      <c r="F58" s="233"/>
      <c r="G58" s="179"/>
      <c r="H58" s="179"/>
      <c r="I58" s="179"/>
    </row>
    <row r="59" spans="1:9" ht="41.4">
      <c r="A59" s="221"/>
      <c r="B59" s="261" t="s">
        <v>474</v>
      </c>
      <c r="C59" s="223"/>
      <c r="D59" s="224"/>
      <c r="E59" s="374"/>
      <c r="F59" s="233"/>
      <c r="G59" s="179"/>
      <c r="H59" s="179"/>
      <c r="I59" s="179"/>
    </row>
    <row r="60" spans="1:9">
      <c r="A60" s="238" t="s">
        <v>39</v>
      </c>
      <c r="B60" s="262" t="s">
        <v>475</v>
      </c>
      <c r="C60" s="240"/>
      <c r="D60" s="241"/>
      <c r="E60" s="377"/>
      <c r="F60" s="225"/>
      <c r="G60" s="177"/>
      <c r="H60" s="177"/>
      <c r="I60" s="177"/>
    </row>
    <row r="61" spans="1:9" ht="55.2">
      <c r="A61" s="238"/>
      <c r="B61" s="245" t="s">
        <v>476</v>
      </c>
      <c r="C61" s="223" t="s">
        <v>112</v>
      </c>
      <c r="D61" s="224">
        <v>200</v>
      </c>
      <c r="E61" s="374"/>
      <c r="F61" s="233">
        <f>+D61*E61</f>
        <v>0</v>
      </c>
      <c r="G61" s="179"/>
      <c r="H61" s="179"/>
      <c r="I61" s="179"/>
    </row>
    <row r="62" spans="1:9">
      <c r="A62" s="238"/>
      <c r="B62" s="245"/>
      <c r="C62" s="240"/>
      <c r="D62" s="241"/>
      <c r="E62" s="377"/>
      <c r="F62" s="225"/>
      <c r="G62" s="177"/>
      <c r="H62" s="177"/>
      <c r="I62" s="177"/>
    </row>
    <row r="63" spans="1:9">
      <c r="A63" s="238" t="s">
        <v>501</v>
      </c>
      <c r="B63" s="246" t="s">
        <v>477</v>
      </c>
      <c r="C63" s="223"/>
      <c r="D63" s="224"/>
      <c r="E63" s="374"/>
      <c r="F63" s="233"/>
      <c r="G63" s="179"/>
      <c r="H63" s="179"/>
      <c r="I63" s="179"/>
    </row>
    <row r="64" spans="1:9" ht="82.8">
      <c r="A64" s="244"/>
      <c r="B64" s="237" t="s">
        <v>478</v>
      </c>
      <c r="C64" s="223" t="s">
        <v>182</v>
      </c>
      <c r="D64" s="224">
        <v>200</v>
      </c>
      <c r="E64" s="374"/>
      <c r="F64" s="225">
        <f>D64*E64</f>
        <v>0</v>
      </c>
      <c r="G64" s="177"/>
      <c r="H64" s="177"/>
      <c r="I64" s="177"/>
    </row>
    <row r="65" spans="1:9">
      <c r="A65" s="244"/>
      <c r="B65" s="237"/>
      <c r="C65" s="223"/>
      <c r="D65" s="224"/>
      <c r="E65" s="374"/>
      <c r="F65" s="233"/>
      <c r="G65" s="179"/>
      <c r="H65" s="179"/>
      <c r="I65" s="179"/>
    </row>
    <row r="66" spans="1:9">
      <c r="A66" s="263">
        <v>3.3</v>
      </c>
      <c r="B66" s="264" t="s">
        <v>479</v>
      </c>
      <c r="C66" s="223"/>
      <c r="D66" s="224"/>
      <c r="E66" s="374"/>
      <c r="F66" s="225"/>
      <c r="G66" s="177"/>
      <c r="H66" s="177"/>
      <c r="I66" s="177"/>
    </row>
    <row r="67" spans="1:9" ht="55.2">
      <c r="A67" s="244"/>
      <c r="B67" s="237" t="s">
        <v>480</v>
      </c>
      <c r="C67" s="265" t="s">
        <v>21</v>
      </c>
      <c r="D67" s="266">
        <v>110</v>
      </c>
      <c r="E67" s="374"/>
      <c r="F67" s="225">
        <f>D67*E67</f>
        <v>0</v>
      </c>
      <c r="G67" s="177"/>
      <c r="H67" s="177"/>
      <c r="I67" s="177"/>
    </row>
    <row r="68" spans="1:9">
      <c r="A68" s="244"/>
      <c r="B68" s="237" t="s">
        <v>481</v>
      </c>
      <c r="C68" s="265"/>
      <c r="D68" s="265"/>
      <c r="E68" s="374"/>
      <c r="F68" s="225"/>
      <c r="G68" s="177"/>
      <c r="H68" s="177"/>
      <c r="I68" s="177"/>
    </row>
    <row r="69" spans="1:9">
      <c r="A69" s="244"/>
      <c r="B69" s="237"/>
      <c r="C69" s="223"/>
      <c r="D69" s="224"/>
      <c r="E69" s="374"/>
      <c r="F69" s="225"/>
      <c r="G69" s="177"/>
      <c r="H69" s="177"/>
      <c r="I69" s="177"/>
    </row>
    <row r="70" spans="1:9" ht="15.6">
      <c r="A70" s="255"/>
      <c r="B70" s="267" t="s">
        <v>285</v>
      </c>
      <c r="C70" s="257"/>
      <c r="D70" s="258"/>
      <c r="E70" s="379"/>
      <c r="F70" s="259">
        <f>SUM(F58:F68)</f>
        <v>0</v>
      </c>
      <c r="G70" s="182"/>
      <c r="H70" s="182"/>
      <c r="I70" s="182"/>
    </row>
    <row r="71" spans="1:9">
      <c r="A71" s="244"/>
      <c r="B71" s="237"/>
      <c r="C71" s="223"/>
      <c r="D71" s="224"/>
      <c r="E71" s="374"/>
      <c r="F71" s="233"/>
      <c r="G71" s="179"/>
      <c r="H71" s="179"/>
      <c r="I71" s="179"/>
    </row>
    <row r="72" spans="1:9" ht="15.6">
      <c r="A72" s="226">
        <v>4</v>
      </c>
      <c r="B72" s="260" t="s">
        <v>482</v>
      </c>
      <c r="C72" s="268"/>
      <c r="D72" s="269"/>
      <c r="E72" s="380"/>
      <c r="F72" s="270"/>
      <c r="G72" s="183"/>
      <c r="H72" s="183"/>
      <c r="I72" s="183"/>
    </row>
    <row r="73" spans="1:9" ht="15.6">
      <c r="A73" s="226"/>
      <c r="B73" s="260"/>
      <c r="C73" s="268"/>
      <c r="D73" s="269"/>
      <c r="E73" s="380"/>
      <c r="F73" s="270"/>
      <c r="G73" s="183"/>
      <c r="H73" s="183"/>
      <c r="I73" s="183"/>
    </row>
    <row r="74" spans="1:9">
      <c r="A74" s="271">
        <v>4.0999999999999996</v>
      </c>
      <c r="B74" s="272" t="s">
        <v>483</v>
      </c>
      <c r="C74" s="273"/>
      <c r="D74" s="274"/>
      <c r="E74" s="381"/>
      <c r="F74" s="275"/>
      <c r="G74" s="184"/>
      <c r="H74" s="184"/>
      <c r="I74" s="184"/>
    </row>
    <row r="75" spans="1:9">
      <c r="A75" s="276"/>
      <c r="B75" s="272" t="s">
        <v>484</v>
      </c>
      <c r="C75" s="223"/>
      <c r="D75" s="224"/>
      <c r="E75" s="374"/>
      <c r="F75" s="225"/>
      <c r="G75" s="177"/>
      <c r="H75" s="177"/>
      <c r="I75" s="177"/>
    </row>
    <row r="76" spans="1:9" ht="110.4">
      <c r="A76" s="276"/>
      <c r="B76" s="277" t="s">
        <v>485</v>
      </c>
      <c r="C76" s="223"/>
      <c r="D76" s="224"/>
      <c r="E76" s="374"/>
      <c r="F76" s="225"/>
      <c r="G76" s="177"/>
      <c r="H76" s="177"/>
      <c r="I76" s="177"/>
    </row>
    <row r="77" spans="1:9" ht="27.6">
      <c r="A77" s="221"/>
      <c r="B77" s="261" t="s">
        <v>486</v>
      </c>
      <c r="C77" s="223"/>
      <c r="D77" s="224"/>
      <c r="E77" s="374"/>
      <c r="F77" s="233"/>
      <c r="G77" s="179"/>
      <c r="H77" s="179"/>
      <c r="I77" s="179"/>
    </row>
    <row r="78" spans="1:9" ht="27.6">
      <c r="A78" s="221"/>
      <c r="B78" s="278" t="s">
        <v>487</v>
      </c>
      <c r="C78" s="223"/>
      <c r="D78" s="224"/>
      <c r="E78" s="374"/>
      <c r="F78" s="233"/>
      <c r="G78" s="179"/>
      <c r="H78" s="179"/>
      <c r="I78" s="179"/>
    </row>
    <row r="79" spans="1:9" ht="41.4">
      <c r="A79" s="221"/>
      <c r="B79" s="278" t="s">
        <v>488</v>
      </c>
      <c r="C79" s="223"/>
      <c r="D79" s="224"/>
      <c r="E79" s="374"/>
      <c r="F79" s="233"/>
      <c r="G79" s="179"/>
      <c r="H79" s="179"/>
      <c r="I79" s="179"/>
    </row>
    <row r="80" spans="1:9" ht="27.6">
      <c r="A80" s="221"/>
      <c r="B80" s="278" t="s">
        <v>489</v>
      </c>
      <c r="C80" s="223"/>
      <c r="D80" s="224"/>
      <c r="E80" s="374"/>
      <c r="F80" s="233"/>
      <c r="G80" s="179"/>
      <c r="H80" s="179"/>
      <c r="I80" s="179"/>
    </row>
    <row r="81" spans="1:9" ht="34.5" customHeight="1">
      <c r="A81" s="221"/>
      <c r="B81" s="278" t="s">
        <v>490</v>
      </c>
      <c r="C81" s="223"/>
      <c r="D81" s="224"/>
      <c r="E81" s="374"/>
      <c r="F81" s="233"/>
      <c r="G81" s="179"/>
      <c r="H81" s="179"/>
      <c r="I81" s="179"/>
    </row>
    <row r="82" spans="1:9" ht="27.6">
      <c r="A82" s="221"/>
      <c r="B82" s="261" t="s">
        <v>491</v>
      </c>
      <c r="C82" s="223"/>
      <c r="D82" s="224"/>
      <c r="E82" s="374"/>
      <c r="F82" s="233"/>
      <c r="G82" s="179"/>
      <c r="H82" s="179"/>
      <c r="I82" s="179"/>
    </row>
    <row r="83" spans="1:9">
      <c r="A83" s="221" t="s">
        <v>537</v>
      </c>
      <c r="B83" s="279" t="s">
        <v>492</v>
      </c>
      <c r="C83" s="223"/>
      <c r="D83" s="224"/>
      <c r="E83" s="374"/>
      <c r="F83" s="233"/>
      <c r="G83" s="179"/>
      <c r="H83" s="179"/>
      <c r="I83" s="179"/>
    </row>
    <row r="84" spans="1:9">
      <c r="A84" s="221"/>
      <c r="B84" s="279" t="s">
        <v>493</v>
      </c>
      <c r="C84" s="223" t="s">
        <v>21</v>
      </c>
      <c r="D84" s="234">
        <v>125</v>
      </c>
      <c r="E84" s="374"/>
      <c r="F84" s="225">
        <f>D84*E84</f>
        <v>0</v>
      </c>
      <c r="G84" s="177"/>
      <c r="H84" s="177"/>
      <c r="I84" s="177"/>
    </row>
    <row r="85" spans="1:9">
      <c r="A85" s="221"/>
      <c r="B85" s="279"/>
      <c r="C85" s="223"/>
      <c r="D85" s="224"/>
      <c r="E85" s="374"/>
      <c r="F85" s="225"/>
      <c r="G85" s="177"/>
      <c r="H85" s="177"/>
      <c r="I85" s="177"/>
    </row>
    <row r="86" spans="1:9" ht="15.6">
      <c r="A86" s="221">
        <v>4.2</v>
      </c>
      <c r="B86" s="252" t="s">
        <v>634</v>
      </c>
      <c r="C86" s="223"/>
      <c r="D86" s="224"/>
      <c r="E86" s="374"/>
      <c r="F86" s="225"/>
      <c r="G86" s="177"/>
      <c r="H86" s="177"/>
      <c r="I86" s="177"/>
    </row>
    <row r="87" spans="1:9" ht="296.39999999999998">
      <c r="A87" s="221"/>
      <c r="B87" s="222" t="s">
        <v>635</v>
      </c>
      <c r="C87" s="223"/>
      <c r="D87" s="224"/>
      <c r="E87" s="374"/>
      <c r="F87" s="225"/>
      <c r="G87" s="177"/>
      <c r="H87" s="177"/>
      <c r="I87" s="177"/>
    </row>
    <row r="88" spans="1:9" ht="62.4">
      <c r="A88" s="221"/>
      <c r="B88" s="222" t="s">
        <v>636</v>
      </c>
      <c r="C88" s="223"/>
      <c r="D88" s="224"/>
      <c r="E88" s="374"/>
      <c r="F88" s="225"/>
      <c r="G88" s="177"/>
      <c r="H88" s="177"/>
      <c r="I88" s="177"/>
    </row>
    <row r="89" spans="1:9" ht="15.6">
      <c r="A89" s="221"/>
      <c r="B89" s="222" t="s">
        <v>637</v>
      </c>
      <c r="C89" s="223"/>
      <c r="D89" s="224"/>
      <c r="E89" s="374"/>
      <c r="F89" s="225"/>
      <c r="G89" s="177"/>
      <c r="H89" s="177"/>
      <c r="I89" s="177"/>
    </row>
    <row r="90" spans="1:9" ht="15.6">
      <c r="A90" s="221"/>
      <c r="B90" s="222" t="s">
        <v>638</v>
      </c>
      <c r="C90" s="223"/>
      <c r="D90" s="224"/>
      <c r="E90" s="374"/>
      <c r="F90" s="225"/>
      <c r="G90" s="177"/>
      <c r="H90" s="177"/>
      <c r="I90" s="177"/>
    </row>
    <row r="91" spans="1:9" ht="15.6">
      <c r="A91" s="221"/>
      <c r="B91" s="222" t="s">
        <v>639</v>
      </c>
      <c r="C91" s="223"/>
      <c r="D91" s="224"/>
      <c r="E91" s="374"/>
      <c r="F91" s="225"/>
      <c r="G91" s="177"/>
      <c r="H91" s="177"/>
      <c r="I91" s="177"/>
    </row>
    <row r="92" spans="1:9" ht="15.6">
      <c r="A92" s="221"/>
      <c r="B92" s="222" t="s">
        <v>640</v>
      </c>
      <c r="C92" s="223"/>
      <c r="D92" s="224"/>
      <c r="E92" s="374"/>
      <c r="F92" s="225"/>
      <c r="G92" s="177"/>
      <c r="H92" s="177"/>
      <c r="I92" s="177"/>
    </row>
    <row r="93" spans="1:9" ht="15.6">
      <c r="A93" s="221"/>
      <c r="B93" s="222" t="s">
        <v>641</v>
      </c>
      <c r="C93" s="223"/>
      <c r="D93" s="224"/>
      <c r="E93" s="374"/>
      <c r="F93" s="225"/>
      <c r="G93" s="177"/>
      <c r="H93" s="177"/>
      <c r="I93" s="177"/>
    </row>
    <row r="94" spans="1:9" ht="31.2">
      <c r="A94" s="221"/>
      <c r="B94" s="222" t="s">
        <v>642</v>
      </c>
      <c r="C94" s="223"/>
      <c r="D94" s="224"/>
      <c r="E94" s="374"/>
      <c r="F94" s="225"/>
      <c r="G94" s="177"/>
      <c r="H94" s="177"/>
      <c r="I94" s="177"/>
    </row>
    <row r="95" spans="1:9" ht="15.6">
      <c r="A95" s="221"/>
      <c r="B95" s="222" t="s">
        <v>643</v>
      </c>
      <c r="C95" s="223"/>
      <c r="D95" s="224"/>
      <c r="E95" s="374"/>
      <c r="F95" s="225"/>
      <c r="G95" s="177"/>
      <c r="H95" s="177"/>
      <c r="I95" s="177"/>
    </row>
    <row r="96" spans="1:9" ht="15.6">
      <c r="A96" s="221"/>
      <c r="B96" s="222" t="s">
        <v>644</v>
      </c>
      <c r="C96" s="223"/>
      <c r="D96" s="224"/>
      <c r="E96" s="374"/>
      <c r="F96" s="225"/>
      <c r="G96" s="177"/>
      <c r="H96" s="177"/>
      <c r="I96" s="177"/>
    </row>
    <row r="97" spans="1:11" ht="15.6">
      <c r="A97" s="221"/>
      <c r="B97" s="222" t="s">
        <v>645</v>
      </c>
      <c r="C97" s="223"/>
      <c r="D97" s="224"/>
      <c r="E97" s="374"/>
      <c r="F97" s="225"/>
      <c r="G97" s="177"/>
      <c r="H97" s="177"/>
      <c r="I97" s="177"/>
    </row>
    <row r="98" spans="1:11" ht="15.6">
      <c r="A98" s="221"/>
      <c r="B98" s="222" t="s">
        <v>646</v>
      </c>
      <c r="C98" s="223"/>
      <c r="D98" s="224"/>
      <c r="E98" s="374"/>
      <c r="F98" s="225"/>
      <c r="G98" s="177"/>
      <c r="H98" s="177"/>
      <c r="I98" s="177"/>
    </row>
    <row r="99" spans="1:11" ht="15.6">
      <c r="A99" s="221"/>
      <c r="B99" s="222" t="s">
        <v>647</v>
      </c>
      <c r="C99" s="234" t="s">
        <v>9</v>
      </c>
      <c r="D99" s="234">
        <v>1</v>
      </c>
      <c r="E99" s="374"/>
      <c r="F99" s="225">
        <f>D99*E99</f>
        <v>0</v>
      </c>
      <c r="G99" s="177"/>
      <c r="H99" s="177"/>
      <c r="I99" s="177"/>
    </row>
    <row r="100" spans="1:11" ht="23.25" customHeight="1">
      <c r="A100" s="221"/>
      <c r="B100" s="279"/>
      <c r="C100" s="223"/>
      <c r="D100" s="224"/>
      <c r="E100" s="374"/>
      <c r="F100" s="225"/>
      <c r="G100" s="177"/>
      <c r="H100" s="177"/>
      <c r="I100" s="177"/>
    </row>
    <row r="101" spans="1:11" ht="15" customHeight="1">
      <c r="A101" s="255"/>
      <c r="B101" s="267" t="s">
        <v>285</v>
      </c>
      <c r="C101" s="257"/>
      <c r="D101" s="258"/>
      <c r="E101" s="379"/>
      <c r="F101" s="259">
        <f>SUM(F75:F99)</f>
        <v>0</v>
      </c>
      <c r="G101" s="182"/>
      <c r="H101" s="182"/>
      <c r="I101" s="182"/>
    </row>
    <row r="102" spans="1:11" ht="15.6">
      <c r="A102" s="255"/>
      <c r="B102" s="267"/>
      <c r="C102" s="257"/>
      <c r="D102" s="258"/>
      <c r="E102" s="379"/>
      <c r="F102" s="259"/>
      <c r="G102" s="182"/>
      <c r="H102" s="182"/>
      <c r="I102" s="182"/>
    </row>
    <row r="103" spans="1:11">
      <c r="A103" s="263">
        <v>5</v>
      </c>
      <c r="B103" s="278" t="s">
        <v>494</v>
      </c>
      <c r="C103" s="223"/>
      <c r="D103" s="224"/>
      <c r="E103" s="374"/>
      <c r="F103" s="225"/>
      <c r="G103" s="177"/>
      <c r="H103" s="177"/>
      <c r="I103" s="177"/>
    </row>
    <row r="104" spans="1:11" ht="124.2">
      <c r="A104" s="244" t="s">
        <v>538</v>
      </c>
      <c r="B104" s="280" t="s">
        <v>735</v>
      </c>
      <c r="C104" s="223"/>
      <c r="D104" s="224"/>
      <c r="E104" s="374"/>
      <c r="F104" s="225"/>
      <c r="G104" s="177"/>
      <c r="H104" s="177"/>
      <c r="I104" s="177"/>
      <c r="K104" s="171"/>
    </row>
    <row r="105" spans="1:11">
      <c r="A105" s="244" t="s">
        <v>194</v>
      </c>
      <c r="B105" s="277" t="s">
        <v>609</v>
      </c>
      <c r="C105" s="281" t="s">
        <v>495</v>
      </c>
      <c r="D105" s="224">
        <v>1</v>
      </c>
      <c r="E105" s="374"/>
      <c r="F105" s="225">
        <f t="shared" ref="F105" si="0">+D105*E105</f>
        <v>0</v>
      </c>
      <c r="G105" s="177"/>
      <c r="H105" s="177"/>
      <c r="I105" s="177"/>
    </row>
    <row r="106" spans="1:11" ht="27.6">
      <c r="A106" s="244" t="s">
        <v>197</v>
      </c>
      <c r="B106" s="277" t="s">
        <v>734</v>
      </c>
      <c r="C106" s="281" t="s">
        <v>495</v>
      </c>
      <c r="D106" s="224">
        <v>5</v>
      </c>
      <c r="E106" s="374"/>
      <c r="F106" s="225">
        <f t="shared" ref="F106" si="1">+D106*E106</f>
        <v>0</v>
      </c>
      <c r="G106" s="177"/>
      <c r="H106" s="177"/>
      <c r="I106" s="177"/>
    </row>
    <row r="107" spans="1:11">
      <c r="A107" s="244" t="s">
        <v>695</v>
      </c>
      <c r="B107" s="277" t="s">
        <v>610</v>
      </c>
      <c r="C107" s="223" t="s">
        <v>9</v>
      </c>
      <c r="D107" s="224">
        <v>16</v>
      </c>
      <c r="E107" s="374"/>
      <c r="F107" s="225">
        <f>+D107*E107</f>
        <v>0</v>
      </c>
      <c r="G107" s="177"/>
      <c r="H107" s="177"/>
      <c r="I107" s="177"/>
    </row>
    <row r="108" spans="1:11">
      <c r="A108" s="244"/>
      <c r="B108" s="277"/>
      <c r="C108" s="223"/>
      <c r="D108" s="224"/>
      <c r="E108" s="374"/>
      <c r="F108" s="225"/>
      <c r="G108" s="177"/>
      <c r="H108" s="177"/>
      <c r="I108" s="177"/>
    </row>
    <row r="109" spans="1:11" ht="96.6">
      <c r="A109" s="244" t="s">
        <v>539</v>
      </c>
      <c r="B109" s="277" t="s">
        <v>496</v>
      </c>
      <c r="C109" s="223" t="s">
        <v>9</v>
      </c>
      <c r="D109" s="224">
        <v>3</v>
      </c>
      <c r="E109" s="374"/>
      <c r="F109" s="225">
        <f>+D109*E109</f>
        <v>0</v>
      </c>
      <c r="G109" s="177"/>
      <c r="H109" s="177"/>
      <c r="I109" s="177"/>
    </row>
    <row r="110" spans="1:11" ht="41.4">
      <c r="A110" s="244" t="s">
        <v>540</v>
      </c>
      <c r="B110" s="277" t="s">
        <v>497</v>
      </c>
      <c r="C110" s="223" t="s">
        <v>9</v>
      </c>
      <c r="D110" s="224">
        <v>3</v>
      </c>
      <c r="E110" s="374"/>
      <c r="F110" s="225">
        <f>+D110*E110</f>
        <v>0</v>
      </c>
      <c r="G110" s="177"/>
      <c r="H110" s="177"/>
      <c r="I110" s="177"/>
    </row>
    <row r="111" spans="1:11">
      <c r="A111" s="244"/>
      <c r="B111" s="277"/>
      <c r="C111" s="223"/>
      <c r="D111" s="224"/>
      <c r="E111" s="374"/>
      <c r="F111" s="225"/>
      <c r="G111" s="177"/>
      <c r="H111" s="177"/>
      <c r="I111" s="177"/>
    </row>
    <row r="112" spans="1:11" ht="96.6">
      <c r="A112" s="244" t="s">
        <v>221</v>
      </c>
      <c r="B112" s="277" t="s">
        <v>498</v>
      </c>
      <c r="C112" s="223"/>
      <c r="D112" s="224"/>
      <c r="E112" s="374"/>
      <c r="F112" s="225"/>
      <c r="G112" s="177"/>
      <c r="H112" s="177"/>
      <c r="I112" s="177"/>
    </row>
    <row r="113" spans="1:9" ht="27.6">
      <c r="A113" s="244"/>
      <c r="B113" s="277" t="s">
        <v>514</v>
      </c>
      <c r="C113" s="223" t="s">
        <v>9</v>
      </c>
      <c r="D113" s="224">
        <v>4</v>
      </c>
      <c r="E113" s="374"/>
      <c r="F113" s="225">
        <f>+D113*E113</f>
        <v>0</v>
      </c>
      <c r="G113" s="177"/>
      <c r="H113" s="177"/>
      <c r="I113" s="177"/>
    </row>
    <row r="114" spans="1:9">
      <c r="A114" s="244"/>
      <c r="B114" s="277"/>
      <c r="C114" s="223"/>
      <c r="D114" s="224"/>
      <c r="E114" s="374"/>
      <c r="F114" s="225"/>
      <c r="G114" s="177"/>
      <c r="H114" s="177"/>
      <c r="I114" s="177"/>
    </row>
    <row r="115" spans="1:9" ht="69">
      <c r="A115" s="244" t="s">
        <v>541</v>
      </c>
      <c r="B115" s="277" t="s">
        <v>515</v>
      </c>
      <c r="C115" s="282"/>
      <c r="D115" s="282"/>
      <c r="E115" s="382"/>
      <c r="F115" s="283"/>
    </row>
    <row r="116" spans="1:9" ht="27.6">
      <c r="A116" s="244"/>
      <c r="B116" s="277" t="s">
        <v>516</v>
      </c>
      <c r="C116" s="223" t="s">
        <v>9</v>
      </c>
      <c r="D116" s="224">
        <v>10</v>
      </c>
      <c r="E116" s="374"/>
      <c r="F116" s="225">
        <f>+D116*E116</f>
        <v>0</v>
      </c>
      <c r="G116" s="177"/>
      <c r="H116" s="177"/>
      <c r="I116" s="177"/>
    </row>
    <row r="117" spans="1:9">
      <c r="A117" s="244"/>
      <c r="B117" s="277"/>
      <c r="C117" s="223"/>
      <c r="D117" s="224"/>
      <c r="E117" s="374"/>
      <c r="F117" s="225"/>
      <c r="G117" s="177"/>
      <c r="H117" s="177"/>
      <c r="I117" s="177"/>
    </row>
    <row r="118" spans="1:9" ht="69">
      <c r="A118" s="244" t="s">
        <v>542</v>
      </c>
      <c r="B118" s="277" t="s">
        <v>517</v>
      </c>
      <c r="C118" s="223" t="s">
        <v>9</v>
      </c>
      <c r="D118" s="224">
        <v>4</v>
      </c>
      <c r="E118" s="374"/>
      <c r="F118" s="225">
        <f>+D118*E118</f>
        <v>0</v>
      </c>
      <c r="G118" s="177"/>
      <c r="H118" s="177"/>
      <c r="I118" s="177"/>
    </row>
    <row r="119" spans="1:9">
      <c r="A119" s="244"/>
      <c r="B119" s="277"/>
      <c r="C119" s="223"/>
      <c r="D119" s="224"/>
      <c r="E119" s="374"/>
      <c r="F119" s="225"/>
      <c r="G119" s="177"/>
      <c r="H119" s="177"/>
      <c r="I119" s="177"/>
    </row>
    <row r="120" spans="1:9" ht="41.4">
      <c r="A120" s="244" t="s">
        <v>543</v>
      </c>
      <c r="B120" s="277" t="s">
        <v>499</v>
      </c>
      <c r="C120" s="223" t="s">
        <v>9</v>
      </c>
      <c r="D120" s="224">
        <v>3</v>
      </c>
      <c r="E120" s="374"/>
      <c r="F120" s="225">
        <f>+D120*E120</f>
        <v>0</v>
      </c>
      <c r="G120" s="177"/>
      <c r="H120" s="177"/>
      <c r="I120" s="177"/>
    </row>
    <row r="121" spans="1:9">
      <c r="A121" s="244"/>
      <c r="B121" s="277"/>
      <c r="C121" s="223"/>
      <c r="D121" s="224"/>
      <c r="E121" s="374"/>
      <c r="F121" s="225"/>
      <c r="G121" s="177"/>
      <c r="H121" s="177"/>
      <c r="I121" s="177"/>
    </row>
    <row r="122" spans="1:9" ht="27.6">
      <c r="A122" s="244" t="s">
        <v>544</v>
      </c>
      <c r="B122" s="277" t="s">
        <v>518</v>
      </c>
      <c r="C122" s="223" t="s">
        <v>9</v>
      </c>
      <c r="D122" s="224">
        <v>38</v>
      </c>
      <c r="E122" s="374"/>
      <c r="F122" s="225">
        <f>+D122*E122</f>
        <v>0</v>
      </c>
      <c r="G122" s="177"/>
      <c r="H122" s="177"/>
      <c r="I122" s="177"/>
    </row>
    <row r="123" spans="1:9">
      <c r="A123" s="244"/>
      <c r="B123" s="277"/>
      <c r="C123" s="223"/>
      <c r="D123" s="224"/>
      <c r="E123" s="374"/>
      <c r="F123" s="225"/>
      <c r="G123" s="177"/>
      <c r="H123" s="177"/>
      <c r="I123" s="177"/>
    </row>
    <row r="124" spans="1:9" ht="27.6">
      <c r="A124" s="244" t="s">
        <v>545</v>
      </c>
      <c r="B124" s="277" t="s">
        <v>519</v>
      </c>
      <c r="C124" s="223" t="s">
        <v>9</v>
      </c>
      <c r="D124" s="224">
        <v>4</v>
      </c>
      <c r="E124" s="374"/>
      <c r="F124" s="225">
        <f>+D124*E124</f>
        <v>0</v>
      </c>
      <c r="G124" s="177"/>
      <c r="H124" s="177"/>
      <c r="I124" s="177"/>
    </row>
    <row r="125" spans="1:9">
      <c r="A125" s="244"/>
      <c r="B125" s="277"/>
      <c r="C125" s="223"/>
      <c r="D125" s="224"/>
      <c r="E125" s="374"/>
      <c r="F125" s="225"/>
      <c r="G125" s="177"/>
      <c r="H125" s="177"/>
      <c r="I125" s="177"/>
    </row>
    <row r="126" spans="1:9" ht="27.6">
      <c r="A126" s="244" t="s">
        <v>546</v>
      </c>
      <c r="B126" s="277" t="s">
        <v>520</v>
      </c>
      <c r="C126" s="223" t="s">
        <v>9</v>
      </c>
      <c r="D126" s="224">
        <v>4</v>
      </c>
      <c r="E126" s="374"/>
      <c r="F126" s="225">
        <f>+D126*E126</f>
        <v>0</v>
      </c>
      <c r="G126" s="177"/>
      <c r="H126" s="177"/>
      <c r="I126" s="177"/>
    </row>
    <row r="127" spans="1:9">
      <c r="A127" s="244"/>
      <c r="B127" s="277"/>
      <c r="C127" s="223"/>
      <c r="D127" s="224"/>
      <c r="E127" s="374"/>
      <c r="F127" s="225"/>
      <c r="G127" s="177"/>
      <c r="H127" s="177"/>
      <c r="I127" s="177"/>
    </row>
    <row r="128" spans="1:9" ht="39" customHeight="1">
      <c r="A128" s="244" t="s">
        <v>547</v>
      </c>
      <c r="B128" s="277" t="s">
        <v>521</v>
      </c>
      <c r="C128" s="223" t="s">
        <v>9</v>
      </c>
      <c r="D128" s="224">
        <v>10</v>
      </c>
      <c r="E128" s="374"/>
      <c r="F128" s="225">
        <f>+D128*E128</f>
        <v>0</v>
      </c>
      <c r="G128" s="177"/>
      <c r="H128" s="177"/>
      <c r="I128" s="177"/>
    </row>
    <row r="129" spans="1:9">
      <c r="A129" s="244"/>
      <c r="B129" s="277"/>
      <c r="C129" s="223"/>
      <c r="D129" s="224"/>
      <c r="E129" s="374"/>
      <c r="F129" s="225"/>
      <c r="G129" s="177"/>
      <c r="H129" s="177"/>
      <c r="I129" s="177"/>
    </row>
    <row r="130" spans="1:9" ht="27.6">
      <c r="A130" s="244" t="s">
        <v>548</v>
      </c>
      <c r="B130" s="277" t="s">
        <v>500</v>
      </c>
      <c r="C130" s="223"/>
      <c r="D130" s="224"/>
      <c r="E130" s="374"/>
      <c r="F130" s="225"/>
      <c r="G130" s="177"/>
      <c r="H130" s="177"/>
      <c r="I130" s="177"/>
    </row>
    <row r="131" spans="1:9">
      <c r="A131" s="244"/>
      <c r="B131" s="277" t="s">
        <v>522</v>
      </c>
      <c r="C131" s="223" t="s">
        <v>9</v>
      </c>
      <c r="D131" s="224">
        <v>10</v>
      </c>
      <c r="E131" s="374"/>
      <c r="F131" s="225">
        <f>+D131*E131</f>
        <v>0</v>
      </c>
      <c r="G131" s="177"/>
      <c r="H131" s="177"/>
      <c r="I131" s="177"/>
    </row>
    <row r="132" spans="1:9">
      <c r="A132" s="244"/>
      <c r="B132" s="284"/>
      <c r="C132" s="223"/>
      <c r="D132" s="224"/>
      <c r="E132" s="374"/>
      <c r="F132" s="225"/>
      <c r="G132" s="177"/>
      <c r="H132" s="177"/>
      <c r="I132" s="177"/>
    </row>
    <row r="133" spans="1:9" ht="15.6">
      <c r="A133" s="255"/>
      <c r="B133" s="267" t="s">
        <v>285</v>
      </c>
      <c r="C133" s="257"/>
      <c r="D133" s="258"/>
      <c r="E133" s="379"/>
      <c r="F133" s="259">
        <f>SUM(F104:F132)</f>
        <v>0</v>
      </c>
      <c r="G133" s="182"/>
      <c r="H133" s="182"/>
      <c r="I133" s="182"/>
    </row>
    <row r="134" spans="1:9" ht="15.6">
      <c r="A134" s="255"/>
      <c r="B134" s="256"/>
      <c r="C134" s="257"/>
      <c r="D134" s="258"/>
      <c r="E134" s="379"/>
      <c r="F134" s="259"/>
      <c r="G134" s="182"/>
      <c r="H134" s="182"/>
      <c r="I134" s="182"/>
    </row>
    <row r="135" spans="1:9" ht="15.6">
      <c r="A135" s="285" t="s">
        <v>511</v>
      </c>
      <c r="B135" s="227" t="s">
        <v>392</v>
      </c>
      <c r="C135" s="228"/>
      <c r="D135" s="229"/>
      <c r="E135" s="375"/>
      <c r="F135" s="230"/>
      <c r="G135" s="178"/>
      <c r="H135" s="178"/>
      <c r="I135" s="178"/>
    </row>
    <row r="136" spans="1:9">
      <c r="A136" s="286"/>
      <c r="B136" s="217"/>
      <c r="C136" s="228"/>
      <c r="D136" s="229"/>
      <c r="E136" s="375"/>
      <c r="F136" s="230"/>
      <c r="G136" s="178"/>
      <c r="H136" s="178"/>
      <c r="I136" s="178"/>
    </row>
    <row r="137" spans="1:9" ht="27.6">
      <c r="A137" s="244" t="s">
        <v>394</v>
      </c>
      <c r="B137" s="287" t="s">
        <v>405</v>
      </c>
      <c r="C137" s="223"/>
      <c r="D137" s="224"/>
      <c r="E137" s="374"/>
      <c r="F137" s="233"/>
      <c r="G137" s="179"/>
      <c r="H137" s="179"/>
      <c r="I137" s="179"/>
    </row>
    <row r="138" spans="1:9" ht="27.6">
      <c r="A138" s="244"/>
      <c r="B138" s="287" t="s">
        <v>406</v>
      </c>
      <c r="C138" s="223"/>
      <c r="D138" s="224"/>
      <c r="E138" s="374"/>
      <c r="F138" s="233"/>
      <c r="G138" s="179"/>
      <c r="H138" s="179"/>
      <c r="I138" s="179"/>
    </row>
    <row r="139" spans="1:9">
      <c r="A139" s="244" t="s">
        <v>16</v>
      </c>
      <c r="B139" s="287" t="s">
        <v>404</v>
      </c>
      <c r="C139" s="223"/>
      <c r="D139" s="224"/>
      <c r="E139" s="374"/>
      <c r="F139" s="233"/>
      <c r="G139" s="179"/>
      <c r="H139" s="179"/>
      <c r="I139" s="179"/>
    </row>
    <row r="140" spans="1:9" ht="27.6">
      <c r="A140" s="244"/>
      <c r="B140" s="287" t="s">
        <v>403</v>
      </c>
      <c r="C140" s="223"/>
      <c r="D140" s="224"/>
      <c r="E140" s="374"/>
      <c r="F140" s="233"/>
      <c r="G140" s="179"/>
      <c r="H140" s="179"/>
      <c r="I140" s="179"/>
    </row>
    <row r="141" spans="1:9">
      <c r="A141" s="221">
        <v>6.1</v>
      </c>
      <c r="B141" s="279" t="s">
        <v>438</v>
      </c>
      <c r="C141" s="223"/>
      <c r="D141" s="224"/>
      <c r="E141" s="374"/>
      <c r="F141" s="233"/>
      <c r="G141" s="179"/>
      <c r="H141" s="179"/>
      <c r="I141" s="179"/>
    </row>
    <row r="142" spans="1:9" ht="138">
      <c r="A142" s="221"/>
      <c r="B142" s="249" t="s">
        <v>439</v>
      </c>
      <c r="C142" s="223"/>
      <c r="D142" s="224"/>
      <c r="E142" s="374"/>
      <c r="F142" s="225"/>
      <c r="G142" s="177"/>
      <c r="H142" s="177"/>
      <c r="I142" s="177"/>
    </row>
    <row r="143" spans="1:9" ht="69">
      <c r="A143" s="221"/>
      <c r="B143" s="249" t="s">
        <v>440</v>
      </c>
      <c r="C143" s="223"/>
      <c r="D143" s="224"/>
      <c r="E143" s="374"/>
      <c r="F143" s="225"/>
      <c r="G143" s="177"/>
      <c r="H143" s="177"/>
      <c r="I143" s="177"/>
    </row>
    <row r="144" spans="1:9">
      <c r="A144" s="221" t="s">
        <v>549</v>
      </c>
      <c r="B144" s="250" t="s">
        <v>441</v>
      </c>
      <c r="C144" s="223" t="s">
        <v>21</v>
      </c>
      <c r="D144" s="224">
        <v>15</v>
      </c>
      <c r="E144" s="374"/>
      <c r="F144" s="225">
        <f>D144*E144</f>
        <v>0</v>
      </c>
      <c r="G144" s="177"/>
      <c r="H144" s="177"/>
      <c r="I144" s="177"/>
    </row>
    <row r="145" spans="1:9">
      <c r="A145" s="221" t="s">
        <v>787</v>
      </c>
      <c r="B145" s="250" t="s">
        <v>788</v>
      </c>
      <c r="C145" s="223" t="s">
        <v>21</v>
      </c>
      <c r="D145" s="224">
        <v>285</v>
      </c>
      <c r="E145" s="374"/>
      <c r="F145" s="225">
        <f>D145*E145</f>
        <v>0</v>
      </c>
      <c r="G145" s="177"/>
      <c r="H145" s="177"/>
      <c r="I145" s="177"/>
    </row>
    <row r="146" spans="1:9">
      <c r="A146" s="221"/>
      <c r="B146" s="277"/>
      <c r="C146" s="223"/>
      <c r="D146" s="224"/>
      <c r="E146" s="374"/>
      <c r="F146" s="225"/>
      <c r="G146" s="177"/>
      <c r="H146" s="177"/>
      <c r="I146" s="177"/>
    </row>
    <row r="147" spans="1:9">
      <c r="A147" s="221">
        <v>6.2</v>
      </c>
      <c r="B147" s="246" t="s">
        <v>286</v>
      </c>
      <c r="C147" s="223"/>
      <c r="D147" s="224"/>
      <c r="E147" s="374"/>
      <c r="F147" s="233"/>
      <c r="G147" s="179"/>
      <c r="H147" s="179"/>
      <c r="I147" s="179"/>
    </row>
    <row r="148" spans="1:9" ht="358.8">
      <c r="A148" s="244"/>
      <c r="B148" s="287" t="s">
        <v>419</v>
      </c>
      <c r="C148" s="223"/>
      <c r="D148" s="224"/>
      <c r="E148" s="374"/>
      <c r="F148" s="233"/>
      <c r="G148" s="179"/>
      <c r="H148" s="179"/>
      <c r="I148" s="179"/>
    </row>
    <row r="149" spans="1:9" ht="27.6">
      <c r="A149" s="244" t="s">
        <v>550</v>
      </c>
      <c r="B149" s="247" t="s">
        <v>524</v>
      </c>
      <c r="C149" s="223" t="s">
        <v>182</v>
      </c>
      <c r="D149" s="236">
        <v>530</v>
      </c>
      <c r="E149" s="376"/>
      <c r="F149" s="225">
        <f>D149*E149</f>
        <v>0</v>
      </c>
      <c r="G149" s="177"/>
      <c r="H149" s="177"/>
      <c r="I149" s="177"/>
    </row>
    <row r="150" spans="1:9">
      <c r="A150" s="244" t="s">
        <v>551</v>
      </c>
      <c r="B150" s="247" t="s">
        <v>523</v>
      </c>
      <c r="C150" s="223" t="s">
        <v>182</v>
      </c>
      <c r="D150" s="236">
        <v>95</v>
      </c>
      <c r="E150" s="376"/>
      <c r="F150" s="225">
        <f>D150*E150</f>
        <v>0</v>
      </c>
      <c r="G150" s="177"/>
      <c r="H150" s="177"/>
      <c r="I150" s="177"/>
    </row>
    <row r="151" spans="1:9">
      <c r="A151" s="244"/>
      <c r="B151" s="247"/>
      <c r="C151" s="223"/>
      <c r="D151" s="236"/>
      <c r="E151" s="374"/>
      <c r="F151" s="225"/>
      <c r="G151" s="177"/>
      <c r="H151" s="177"/>
      <c r="I151" s="177"/>
    </row>
    <row r="152" spans="1:9" ht="15.6">
      <c r="A152" s="221" t="s">
        <v>653</v>
      </c>
      <c r="B152" s="252" t="s">
        <v>651</v>
      </c>
      <c r="C152" s="223"/>
      <c r="D152" s="236"/>
      <c r="E152" s="374"/>
      <c r="F152" s="225"/>
      <c r="G152" s="177"/>
      <c r="H152" s="177"/>
      <c r="I152" s="177"/>
    </row>
    <row r="153" spans="1:9" ht="96.6">
      <c r="A153" s="244"/>
      <c r="B153" s="249" t="s">
        <v>652</v>
      </c>
      <c r="C153" s="223" t="s">
        <v>182</v>
      </c>
      <c r="D153" s="236">
        <v>8</v>
      </c>
      <c r="E153" s="376"/>
      <c r="F153" s="225">
        <f>D153*E153</f>
        <v>0</v>
      </c>
      <c r="G153" s="177"/>
      <c r="H153" s="177"/>
      <c r="I153" s="177"/>
    </row>
    <row r="154" spans="1:9">
      <c r="A154" s="244"/>
      <c r="B154" s="247"/>
      <c r="C154" s="223"/>
      <c r="D154" s="236"/>
      <c r="E154" s="374"/>
      <c r="F154" s="225"/>
      <c r="G154" s="177"/>
      <c r="H154" s="177"/>
      <c r="I154" s="177"/>
    </row>
    <row r="155" spans="1:9" ht="15.6">
      <c r="A155" s="221" t="s">
        <v>659</v>
      </c>
      <c r="B155" s="252" t="s">
        <v>654</v>
      </c>
      <c r="C155" s="223"/>
      <c r="D155" s="236"/>
      <c r="E155" s="374"/>
      <c r="F155" s="225"/>
      <c r="G155" s="177"/>
      <c r="H155" s="177"/>
      <c r="I155" s="177"/>
    </row>
    <row r="156" spans="1:9">
      <c r="A156" s="244"/>
      <c r="B156" s="249" t="s">
        <v>655</v>
      </c>
      <c r="C156" s="223"/>
      <c r="D156" s="236"/>
      <c r="E156" s="374"/>
      <c r="F156" s="225"/>
      <c r="G156" s="177"/>
      <c r="H156" s="177"/>
      <c r="I156" s="177"/>
    </row>
    <row r="157" spans="1:9" ht="55.2">
      <c r="A157" s="244"/>
      <c r="B157" s="249" t="s">
        <v>656</v>
      </c>
      <c r="C157" s="223"/>
      <c r="D157" s="236"/>
      <c r="E157" s="374"/>
      <c r="F157" s="225"/>
      <c r="G157" s="177"/>
      <c r="H157" s="177"/>
      <c r="I157" s="177"/>
    </row>
    <row r="158" spans="1:9" ht="27.6">
      <c r="A158" s="244"/>
      <c r="B158" s="249" t="s">
        <v>657</v>
      </c>
      <c r="C158" s="223"/>
      <c r="D158" s="236"/>
      <c r="E158" s="374"/>
      <c r="F158" s="225"/>
      <c r="G158" s="177"/>
      <c r="H158" s="177"/>
      <c r="I158" s="177"/>
    </row>
    <row r="159" spans="1:9">
      <c r="A159" s="244"/>
      <c r="B159" s="249" t="s">
        <v>658</v>
      </c>
      <c r="C159" s="223"/>
      <c r="D159" s="236"/>
      <c r="E159" s="374"/>
      <c r="F159" s="225"/>
      <c r="G159" s="177"/>
      <c r="H159" s="177"/>
      <c r="I159" s="177"/>
    </row>
    <row r="160" spans="1:9" ht="82.8">
      <c r="A160" s="244"/>
      <c r="B160" s="249" t="s">
        <v>660</v>
      </c>
      <c r="C160" s="223" t="s">
        <v>182</v>
      </c>
      <c r="D160" s="236">
        <v>75</v>
      </c>
      <c r="E160" s="376"/>
      <c r="F160" s="225">
        <f>D160*E160</f>
        <v>0</v>
      </c>
      <c r="G160" s="177"/>
      <c r="H160" s="177"/>
      <c r="I160" s="177"/>
    </row>
    <row r="161" spans="1:11">
      <c r="A161" s="244"/>
      <c r="B161" s="247"/>
      <c r="C161" s="223"/>
      <c r="D161" s="236"/>
      <c r="E161" s="374"/>
      <c r="F161" s="225"/>
      <c r="G161" s="177"/>
      <c r="H161" s="177"/>
      <c r="I161" s="177"/>
    </row>
    <row r="162" spans="1:11" ht="15.6">
      <c r="A162" s="255"/>
      <c r="B162" s="256" t="s">
        <v>285</v>
      </c>
      <c r="C162" s="257"/>
      <c r="D162" s="258"/>
      <c r="E162" s="379"/>
      <c r="F162" s="259">
        <f>SUM(F142:F161)</f>
        <v>0</v>
      </c>
      <c r="G162" s="182"/>
      <c r="H162" s="182"/>
      <c r="I162" s="182"/>
    </row>
    <row r="163" spans="1:11" ht="15.6">
      <c r="A163" s="255"/>
      <c r="B163" s="256"/>
      <c r="C163" s="257"/>
      <c r="D163" s="258"/>
      <c r="E163" s="379"/>
      <c r="F163" s="259"/>
      <c r="G163" s="182"/>
      <c r="H163" s="182"/>
      <c r="I163" s="182"/>
    </row>
    <row r="164" spans="1:11" ht="15.6">
      <c r="A164" s="226">
        <v>7</v>
      </c>
      <c r="B164" s="227" t="s">
        <v>393</v>
      </c>
      <c r="C164" s="228"/>
      <c r="D164" s="229"/>
      <c r="E164" s="375"/>
      <c r="F164" s="230"/>
      <c r="G164" s="178"/>
      <c r="H164" s="178"/>
      <c r="I164" s="178"/>
    </row>
    <row r="165" spans="1:11">
      <c r="A165" s="238"/>
      <c r="B165" s="245"/>
      <c r="C165" s="240"/>
      <c r="D165" s="241"/>
      <c r="E165" s="377"/>
      <c r="F165" s="225"/>
      <c r="G165" s="177"/>
      <c r="H165" s="177"/>
      <c r="I165" s="177"/>
    </row>
    <row r="166" spans="1:11" ht="41.4">
      <c r="A166" s="238" t="s">
        <v>394</v>
      </c>
      <c r="B166" s="277" t="s">
        <v>418</v>
      </c>
      <c r="C166" s="240"/>
      <c r="D166" s="241"/>
      <c r="E166" s="377"/>
      <c r="F166" s="225"/>
      <c r="G166" s="177"/>
      <c r="H166" s="177"/>
      <c r="I166" s="177"/>
      <c r="K166" s="169"/>
    </row>
    <row r="167" spans="1:11" ht="41.4">
      <c r="A167" s="238"/>
      <c r="B167" s="277" t="s">
        <v>425</v>
      </c>
      <c r="C167" s="240"/>
      <c r="D167" s="241"/>
      <c r="E167" s="377"/>
      <c r="F167" s="225"/>
      <c r="G167" s="177"/>
      <c r="H167" s="177"/>
      <c r="I167" s="177"/>
    </row>
    <row r="168" spans="1:11" ht="27.6">
      <c r="A168" s="238"/>
      <c r="B168" s="277" t="s">
        <v>426</v>
      </c>
      <c r="C168" s="240"/>
      <c r="D168" s="241"/>
      <c r="E168" s="377"/>
      <c r="F168" s="225"/>
      <c r="G168" s="177"/>
      <c r="H168" s="177"/>
      <c r="I168" s="177"/>
    </row>
    <row r="169" spans="1:11" ht="69">
      <c r="A169" s="238"/>
      <c r="B169" s="277" t="s">
        <v>427</v>
      </c>
      <c r="C169" s="240"/>
      <c r="D169" s="241"/>
      <c r="E169" s="377"/>
      <c r="F169" s="225"/>
      <c r="G169" s="177"/>
      <c r="H169" s="177"/>
      <c r="I169" s="177"/>
    </row>
    <row r="170" spans="1:11">
      <c r="A170" s="238"/>
      <c r="B170" s="280" t="s">
        <v>402</v>
      </c>
      <c r="C170" s="240"/>
      <c r="D170" s="241"/>
      <c r="E170" s="377"/>
      <c r="F170" s="225"/>
      <c r="G170" s="177"/>
      <c r="H170" s="177"/>
      <c r="I170" s="177"/>
    </row>
    <row r="171" spans="1:11">
      <c r="A171" s="288"/>
      <c r="B171" s="289" t="s">
        <v>415</v>
      </c>
      <c r="C171" s="290"/>
      <c r="D171" s="291"/>
      <c r="E171" s="383"/>
      <c r="F171" s="292"/>
      <c r="G171" s="185"/>
      <c r="H171" s="185"/>
      <c r="I171" s="185"/>
    </row>
    <row r="172" spans="1:11">
      <c r="A172" s="288"/>
      <c r="B172" s="289" t="s">
        <v>416</v>
      </c>
      <c r="C172" s="290"/>
      <c r="D172" s="291"/>
      <c r="E172" s="383"/>
      <c r="F172" s="292"/>
      <c r="G172" s="185"/>
      <c r="H172" s="185"/>
      <c r="I172" s="185"/>
    </row>
    <row r="173" spans="1:11">
      <c r="A173" s="288"/>
      <c r="B173" s="289" t="s">
        <v>407</v>
      </c>
      <c r="C173" s="290"/>
      <c r="D173" s="291"/>
      <c r="E173" s="383"/>
      <c r="F173" s="292"/>
      <c r="G173" s="185"/>
      <c r="H173" s="185"/>
      <c r="I173" s="185"/>
    </row>
    <row r="174" spans="1:11">
      <c r="A174" s="288"/>
      <c r="B174" s="289" t="s">
        <v>400</v>
      </c>
      <c r="C174" s="290"/>
      <c r="D174" s="291"/>
      <c r="E174" s="383"/>
      <c r="F174" s="292"/>
      <c r="G174" s="185"/>
      <c r="H174" s="185"/>
      <c r="I174" s="185"/>
    </row>
    <row r="175" spans="1:11">
      <c r="A175" s="288"/>
      <c r="B175" s="289" t="s">
        <v>401</v>
      </c>
      <c r="C175" s="290"/>
      <c r="D175" s="291"/>
      <c r="E175" s="383"/>
      <c r="F175" s="292"/>
      <c r="G175" s="185"/>
      <c r="H175" s="185"/>
      <c r="I175" s="185"/>
    </row>
    <row r="176" spans="1:11">
      <c r="A176" s="288"/>
      <c r="B176" s="289"/>
      <c r="C176" s="290"/>
      <c r="D176" s="291"/>
      <c r="E176" s="383"/>
      <c r="F176" s="292"/>
      <c r="G176" s="185"/>
      <c r="H176" s="185"/>
      <c r="I176" s="185"/>
    </row>
    <row r="177" spans="1:10" ht="82.8">
      <c r="A177" s="238" t="s">
        <v>552</v>
      </c>
      <c r="B177" s="277" t="s">
        <v>414</v>
      </c>
      <c r="C177" s="240"/>
      <c r="D177" s="241"/>
      <c r="E177" s="377"/>
      <c r="F177" s="225"/>
      <c r="G177" s="177"/>
      <c r="H177" s="177"/>
      <c r="I177" s="177"/>
    </row>
    <row r="178" spans="1:10">
      <c r="A178" s="288"/>
      <c r="B178" s="289" t="s">
        <v>417</v>
      </c>
      <c r="C178" s="290"/>
      <c r="D178" s="291"/>
      <c r="E178" s="383"/>
      <c r="F178" s="292"/>
      <c r="G178" s="185"/>
      <c r="H178" s="185"/>
      <c r="I178" s="185"/>
    </row>
    <row r="179" spans="1:10" ht="82.8">
      <c r="A179" s="238"/>
      <c r="B179" s="277" t="s">
        <v>395</v>
      </c>
      <c r="C179" s="240"/>
      <c r="D179" s="241"/>
      <c r="E179" s="377"/>
      <c r="F179" s="225"/>
      <c r="G179" s="177"/>
      <c r="H179" s="177"/>
      <c r="I179" s="177"/>
    </row>
    <row r="180" spans="1:10" ht="27.6">
      <c r="A180" s="238" t="s">
        <v>502</v>
      </c>
      <c r="B180" s="245" t="s">
        <v>432</v>
      </c>
      <c r="C180" s="240" t="s">
        <v>38</v>
      </c>
      <c r="D180" s="241">
        <v>22</v>
      </c>
      <c r="E180" s="377"/>
      <c r="F180" s="225">
        <f>+D180*E180</f>
        <v>0</v>
      </c>
      <c r="G180" s="177"/>
      <c r="H180" s="177"/>
      <c r="I180" s="177"/>
    </row>
    <row r="181" spans="1:10">
      <c r="A181" s="238"/>
      <c r="B181" s="245"/>
      <c r="C181" s="240"/>
      <c r="D181" s="241"/>
      <c r="E181" s="377"/>
      <c r="F181" s="225"/>
      <c r="G181" s="177"/>
      <c r="H181" s="177"/>
      <c r="I181" s="177"/>
    </row>
    <row r="182" spans="1:10">
      <c r="A182" s="221">
        <v>7.2</v>
      </c>
      <c r="B182" s="246" t="s">
        <v>396</v>
      </c>
      <c r="C182" s="223"/>
      <c r="D182" s="224"/>
      <c r="E182" s="374"/>
      <c r="F182" s="233"/>
      <c r="G182" s="179"/>
      <c r="H182" s="179"/>
      <c r="I182" s="179"/>
    </row>
    <row r="183" spans="1:10" ht="96.6">
      <c r="A183" s="244" t="s">
        <v>503</v>
      </c>
      <c r="B183" s="245" t="s">
        <v>525</v>
      </c>
      <c r="C183" s="223" t="s">
        <v>420</v>
      </c>
      <c r="D183" s="236">
        <v>48</v>
      </c>
      <c r="E183" s="374"/>
      <c r="F183" s="225">
        <f>+D183*E183</f>
        <v>0</v>
      </c>
      <c r="G183" s="177"/>
      <c r="H183" s="177"/>
      <c r="I183" s="177"/>
      <c r="J183" s="170"/>
    </row>
    <row r="184" spans="1:10">
      <c r="A184" s="244"/>
      <c r="B184" s="245"/>
      <c r="C184" s="240"/>
      <c r="D184" s="241"/>
      <c r="E184" s="377"/>
      <c r="F184" s="225"/>
      <c r="G184" s="177"/>
      <c r="H184" s="177"/>
      <c r="I184" s="177"/>
    </row>
    <row r="185" spans="1:10" ht="207">
      <c r="A185" s="244" t="s">
        <v>648</v>
      </c>
      <c r="B185" s="277" t="s">
        <v>649</v>
      </c>
      <c r="C185" s="223" t="s">
        <v>420</v>
      </c>
      <c r="D185" s="236">
        <v>100</v>
      </c>
      <c r="E185" s="374"/>
      <c r="F185" s="225">
        <f>+D185*E185</f>
        <v>0</v>
      </c>
      <c r="G185" s="177"/>
      <c r="H185" s="177"/>
      <c r="I185" s="177"/>
    </row>
    <row r="186" spans="1:10" ht="151.80000000000001">
      <c r="A186" s="244"/>
      <c r="B186" s="293" t="s">
        <v>650</v>
      </c>
      <c r="C186" s="240"/>
      <c r="D186" s="241"/>
      <c r="E186" s="377"/>
      <c r="F186" s="225"/>
      <c r="G186" s="177"/>
      <c r="H186" s="177"/>
      <c r="I186" s="177"/>
    </row>
    <row r="187" spans="1:10">
      <c r="A187" s="244"/>
      <c r="B187" s="245"/>
      <c r="C187" s="240"/>
      <c r="D187" s="241"/>
      <c r="E187" s="377"/>
      <c r="F187" s="225"/>
      <c r="G187" s="177"/>
      <c r="H187" s="177"/>
      <c r="I187" s="177"/>
    </row>
    <row r="188" spans="1:10" ht="15.6">
      <c r="A188" s="255"/>
      <c r="B188" s="256" t="s">
        <v>285</v>
      </c>
      <c r="C188" s="257"/>
      <c r="D188" s="258"/>
      <c r="E188" s="379"/>
      <c r="F188" s="259">
        <f>SUM(F166:F187)</f>
        <v>0</v>
      </c>
      <c r="G188" s="182"/>
      <c r="H188" s="182"/>
      <c r="I188" s="182"/>
    </row>
    <row r="189" spans="1:10">
      <c r="A189" s="294"/>
      <c r="B189" s="295"/>
      <c r="C189" s="295"/>
      <c r="D189" s="295"/>
      <c r="E189" s="384"/>
      <c r="F189" s="296"/>
    </row>
    <row r="190" spans="1:10" ht="15.6">
      <c r="A190" s="226">
        <v>8</v>
      </c>
      <c r="B190" s="260" t="s">
        <v>413</v>
      </c>
      <c r="C190" s="228"/>
      <c r="D190" s="229"/>
      <c r="E190" s="375"/>
      <c r="F190" s="230"/>
      <c r="G190" s="178"/>
      <c r="H190" s="178"/>
      <c r="I190" s="178"/>
    </row>
    <row r="191" spans="1:10" ht="358.8">
      <c r="A191" s="221">
        <v>8.1</v>
      </c>
      <c r="B191" s="277" t="s">
        <v>526</v>
      </c>
      <c r="C191" s="223"/>
      <c r="D191" s="234"/>
      <c r="E191" s="374"/>
      <c r="F191" s="225"/>
      <c r="G191" s="177"/>
      <c r="H191" s="177"/>
      <c r="I191" s="177"/>
    </row>
    <row r="192" spans="1:10">
      <c r="A192" s="221"/>
      <c r="B192" s="245"/>
      <c r="C192" s="223"/>
      <c r="D192" s="234"/>
      <c r="E192" s="374"/>
      <c r="F192" s="225"/>
      <c r="G192" s="177"/>
      <c r="H192" s="177"/>
      <c r="I192" s="177"/>
    </row>
    <row r="193" spans="1:9" ht="15.6">
      <c r="A193" s="221" t="s">
        <v>504</v>
      </c>
      <c r="B193" s="297" t="s">
        <v>527</v>
      </c>
      <c r="C193" s="223" t="s">
        <v>112</v>
      </c>
      <c r="D193" s="234">
        <v>900</v>
      </c>
      <c r="E193" s="374"/>
      <c r="F193" s="225">
        <f>D193*E193</f>
        <v>0</v>
      </c>
      <c r="G193" s="177"/>
      <c r="H193" s="177"/>
      <c r="I193" s="177"/>
    </row>
    <row r="194" spans="1:9" ht="82.8">
      <c r="A194" s="221"/>
      <c r="B194" s="277" t="s">
        <v>739</v>
      </c>
      <c r="C194" s="223"/>
      <c r="D194" s="234"/>
      <c r="E194" s="374"/>
      <c r="F194" s="225"/>
      <c r="G194" s="177"/>
      <c r="H194" s="177"/>
      <c r="I194" s="177"/>
    </row>
    <row r="195" spans="1:9" ht="31.2">
      <c r="A195" s="221"/>
      <c r="B195" s="298" t="s">
        <v>528</v>
      </c>
      <c r="C195" s="223"/>
      <c r="D195" s="234"/>
      <c r="E195" s="374"/>
      <c r="F195" s="225"/>
      <c r="G195" s="177"/>
      <c r="H195" s="177"/>
      <c r="I195" s="177"/>
    </row>
    <row r="196" spans="1:9">
      <c r="A196" s="221"/>
      <c r="B196" s="245"/>
      <c r="C196" s="223"/>
      <c r="D196" s="234"/>
      <c r="E196" s="374"/>
      <c r="F196" s="225"/>
      <c r="G196" s="177"/>
      <c r="H196" s="177"/>
      <c r="I196" s="177"/>
    </row>
    <row r="197" spans="1:9" ht="27.6">
      <c r="A197" s="221">
        <v>8.1999999999999993</v>
      </c>
      <c r="B197" s="277" t="s">
        <v>529</v>
      </c>
      <c r="C197" s="223"/>
      <c r="D197" s="234"/>
      <c r="E197" s="374"/>
      <c r="F197" s="225"/>
      <c r="G197" s="177"/>
      <c r="H197" s="177"/>
      <c r="I197" s="177"/>
    </row>
    <row r="198" spans="1:9">
      <c r="A198" s="221"/>
      <c r="B198" s="277" t="s">
        <v>421</v>
      </c>
      <c r="C198" s="223"/>
      <c r="D198" s="234"/>
      <c r="E198" s="374"/>
      <c r="F198" s="225"/>
      <c r="G198" s="177"/>
      <c r="H198" s="177"/>
      <c r="I198" s="177"/>
    </row>
    <row r="199" spans="1:9" ht="27.6">
      <c r="A199" s="221"/>
      <c r="B199" s="277" t="s">
        <v>530</v>
      </c>
      <c r="C199" s="223"/>
      <c r="D199" s="234"/>
      <c r="E199" s="374"/>
      <c r="F199" s="225"/>
      <c r="G199" s="177"/>
      <c r="H199" s="177"/>
      <c r="I199" s="177"/>
    </row>
    <row r="200" spans="1:9" ht="55.2">
      <c r="A200" s="221"/>
      <c r="B200" s="277" t="s">
        <v>531</v>
      </c>
      <c r="C200" s="223"/>
      <c r="D200" s="234"/>
      <c r="E200" s="374"/>
      <c r="F200" s="225"/>
      <c r="G200" s="177"/>
      <c r="H200" s="177"/>
      <c r="I200" s="177"/>
    </row>
    <row r="201" spans="1:9" ht="41.4">
      <c r="A201" s="221"/>
      <c r="B201" s="277" t="s">
        <v>532</v>
      </c>
      <c r="C201" s="223"/>
      <c r="D201" s="234"/>
      <c r="E201" s="374"/>
      <c r="F201" s="225"/>
      <c r="G201" s="177"/>
      <c r="H201" s="177"/>
      <c r="I201" s="177"/>
    </row>
    <row r="202" spans="1:9" ht="27.6">
      <c r="A202" s="221"/>
      <c r="B202" s="277" t="s">
        <v>422</v>
      </c>
      <c r="C202" s="223"/>
      <c r="D202" s="234"/>
      <c r="E202" s="374"/>
      <c r="F202" s="225"/>
      <c r="G202" s="177"/>
      <c r="H202" s="177"/>
      <c r="I202" s="177"/>
    </row>
    <row r="203" spans="1:9">
      <c r="A203" s="221"/>
      <c r="B203" s="277" t="s">
        <v>423</v>
      </c>
      <c r="C203" s="223"/>
      <c r="D203" s="234"/>
      <c r="E203" s="374"/>
      <c r="F203" s="225"/>
      <c r="G203" s="177"/>
      <c r="H203" s="177"/>
      <c r="I203" s="177"/>
    </row>
    <row r="204" spans="1:9" ht="55.2">
      <c r="A204" s="221"/>
      <c r="B204" s="277" t="s">
        <v>533</v>
      </c>
      <c r="C204" s="223"/>
      <c r="D204" s="234"/>
      <c r="E204" s="374"/>
      <c r="F204" s="225"/>
      <c r="G204" s="177"/>
      <c r="H204" s="177"/>
      <c r="I204" s="177"/>
    </row>
    <row r="205" spans="1:9" ht="15.6">
      <c r="A205" s="221"/>
      <c r="B205" s="299" t="s">
        <v>424</v>
      </c>
      <c r="C205" s="223"/>
      <c r="D205" s="234"/>
      <c r="E205" s="374"/>
      <c r="F205" s="225"/>
      <c r="G205" s="177"/>
      <c r="H205" s="177"/>
      <c r="I205" s="177"/>
    </row>
    <row r="206" spans="1:9" ht="15.6">
      <c r="A206" s="221"/>
      <c r="B206" s="299" t="s">
        <v>534</v>
      </c>
      <c r="C206" s="223"/>
      <c r="D206" s="234"/>
      <c r="E206" s="374"/>
      <c r="F206" s="225"/>
      <c r="G206" s="177"/>
      <c r="H206" s="177"/>
      <c r="I206" s="177"/>
    </row>
    <row r="207" spans="1:9" ht="15.6">
      <c r="A207" s="221"/>
      <c r="B207" s="299" t="s">
        <v>437</v>
      </c>
      <c r="C207" s="223"/>
      <c r="D207" s="234"/>
      <c r="E207" s="374"/>
      <c r="F207" s="225"/>
      <c r="G207" s="177"/>
      <c r="H207" s="177"/>
      <c r="I207" s="177"/>
    </row>
    <row r="208" spans="1:9" ht="31.2">
      <c r="A208" s="221"/>
      <c r="B208" s="299" t="s">
        <v>535</v>
      </c>
      <c r="C208" s="223"/>
      <c r="D208" s="234"/>
      <c r="E208" s="374"/>
      <c r="F208" s="225"/>
      <c r="G208" s="177"/>
      <c r="H208" s="177"/>
      <c r="I208" s="177"/>
    </row>
    <row r="209" spans="1:9" ht="69">
      <c r="A209" s="221" t="s">
        <v>505</v>
      </c>
      <c r="B209" s="245" t="s">
        <v>613</v>
      </c>
      <c r="C209" s="223" t="s">
        <v>112</v>
      </c>
      <c r="D209" s="234">
        <v>425</v>
      </c>
      <c r="E209" s="374"/>
      <c r="F209" s="225">
        <f>D209*E209</f>
        <v>0</v>
      </c>
      <c r="G209" s="177"/>
      <c r="H209" s="177"/>
      <c r="I209" s="177"/>
    </row>
    <row r="210" spans="1:9" ht="55.2">
      <c r="A210" s="221" t="s">
        <v>611</v>
      </c>
      <c r="B210" s="245" t="s">
        <v>612</v>
      </c>
      <c r="C210" s="223" t="s">
        <v>112</v>
      </c>
      <c r="D210" s="234">
        <v>400</v>
      </c>
      <c r="E210" s="374"/>
      <c r="F210" s="225">
        <f>D210*E210</f>
        <v>0</v>
      </c>
      <c r="G210" s="177"/>
      <c r="H210" s="177"/>
      <c r="I210" s="177"/>
    </row>
    <row r="211" spans="1:9" ht="110.4">
      <c r="A211" s="221" t="s">
        <v>793</v>
      </c>
      <c r="B211" s="245" t="s">
        <v>794</v>
      </c>
      <c r="C211" s="223" t="s">
        <v>112</v>
      </c>
      <c r="D211" s="234">
        <v>50</v>
      </c>
      <c r="E211" s="374"/>
      <c r="F211" s="225">
        <f>D211*E211</f>
        <v>0</v>
      </c>
      <c r="G211" s="177"/>
      <c r="H211" s="177"/>
      <c r="I211" s="177"/>
    </row>
    <row r="212" spans="1:9">
      <c r="A212" s="221"/>
      <c r="B212" s="245"/>
      <c r="C212" s="223"/>
      <c r="D212" s="234"/>
      <c r="E212" s="374"/>
      <c r="F212" s="225"/>
      <c r="G212" s="177"/>
      <c r="H212" s="177"/>
      <c r="I212" s="177"/>
    </row>
    <row r="213" spans="1:9">
      <c r="A213" s="221">
        <v>8.3000000000000007</v>
      </c>
      <c r="B213" s="246" t="s">
        <v>428</v>
      </c>
      <c r="C213" s="223"/>
      <c r="D213" s="224"/>
      <c r="E213" s="374"/>
      <c r="F213" s="233"/>
      <c r="G213" s="179"/>
      <c r="H213" s="179"/>
      <c r="I213" s="179"/>
    </row>
    <row r="214" spans="1:9" ht="55.2">
      <c r="A214" s="221"/>
      <c r="B214" s="277" t="s">
        <v>536</v>
      </c>
      <c r="C214" s="223" t="s">
        <v>112</v>
      </c>
      <c r="D214" s="234">
        <v>70</v>
      </c>
      <c r="E214" s="374"/>
      <c r="F214" s="233">
        <f>+D214*E214</f>
        <v>0</v>
      </c>
      <c r="G214" s="179"/>
      <c r="H214" s="179"/>
      <c r="I214" s="179"/>
    </row>
    <row r="215" spans="1:9" ht="15.6">
      <c r="A215" s="255"/>
      <c r="B215" s="256" t="s">
        <v>285</v>
      </c>
      <c r="C215" s="257"/>
      <c r="D215" s="258"/>
      <c r="E215" s="379"/>
      <c r="F215" s="259">
        <f>SUM(F191:F214)</f>
        <v>0</v>
      </c>
      <c r="G215" s="182"/>
      <c r="H215" s="182"/>
      <c r="I215" s="182"/>
    </row>
    <row r="216" spans="1:9">
      <c r="A216" s="282"/>
      <c r="B216" s="282"/>
      <c r="C216" s="282"/>
      <c r="D216" s="282"/>
      <c r="E216" s="382"/>
      <c r="F216" s="282"/>
    </row>
    <row r="217" spans="1:9" ht="15.6">
      <c r="A217" s="226">
        <v>9</v>
      </c>
      <c r="B217" s="260" t="s">
        <v>795</v>
      </c>
      <c r="C217" s="228"/>
      <c r="D217" s="229"/>
      <c r="E217" s="375"/>
      <c r="F217" s="230"/>
      <c r="G217" s="178"/>
      <c r="H217" s="178"/>
      <c r="I217" s="178"/>
    </row>
    <row r="218" spans="1:9" ht="41.4">
      <c r="A218" s="221">
        <v>9.1</v>
      </c>
      <c r="B218" s="245" t="s">
        <v>810</v>
      </c>
      <c r="C218" s="223">
        <v>1</v>
      </c>
      <c r="D218" s="234" t="s">
        <v>2</v>
      </c>
      <c r="E218" s="374"/>
      <c r="F218" s="225">
        <f>C218*E218</f>
        <v>0</v>
      </c>
      <c r="G218" s="177"/>
      <c r="H218" s="177"/>
      <c r="I218" s="177"/>
    </row>
    <row r="219" spans="1:9">
      <c r="A219" s="221"/>
      <c r="B219" s="245"/>
      <c r="C219" s="223"/>
      <c r="D219" s="234"/>
      <c r="E219" s="374"/>
      <c r="F219" s="225"/>
      <c r="G219" s="177"/>
      <c r="H219" s="177"/>
      <c r="I219" s="177"/>
    </row>
    <row r="220" spans="1:9">
      <c r="A220" s="221">
        <v>12.2</v>
      </c>
      <c r="B220" s="245" t="s">
        <v>796</v>
      </c>
      <c r="C220" s="223"/>
      <c r="D220" s="234"/>
      <c r="E220" s="374"/>
      <c r="F220" s="225"/>
      <c r="G220" s="177"/>
      <c r="H220" s="177"/>
      <c r="I220" s="177"/>
    </row>
    <row r="221" spans="1:9" ht="41.4">
      <c r="A221" s="221" t="s">
        <v>797</v>
      </c>
      <c r="B221" s="245" t="s">
        <v>798</v>
      </c>
      <c r="C221" s="223">
        <v>1</v>
      </c>
      <c r="D221" s="234" t="s">
        <v>2</v>
      </c>
      <c r="E221" s="374"/>
      <c r="F221" s="225">
        <f>C221*E221</f>
        <v>0</v>
      </c>
      <c r="G221" s="177"/>
      <c r="H221" s="177"/>
      <c r="I221" s="177"/>
    </row>
    <row r="222" spans="1:9" ht="41.4">
      <c r="A222" s="221" t="s">
        <v>799</v>
      </c>
      <c r="B222" s="245" t="s">
        <v>800</v>
      </c>
      <c r="C222" s="223">
        <v>1</v>
      </c>
      <c r="D222" s="234" t="s">
        <v>2</v>
      </c>
      <c r="E222" s="374"/>
      <c r="F222" s="225">
        <f>C222*E222</f>
        <v>0</v>
      </c>
      <c r="G222" s="177"/>
      <c r="H222" s="177"/>
      <c r="I222" s="177"/>
    </row>
    <row r="223" spans="1:9" ht="69">
      <c r="A223" s="221" t="s">
        <v>801</v>
      </c>
      <c r="B223" s="245" t="s">
        <v>802</v>
      </c>
      <c r="C223" s="223">
        <v>1</v>
      </c>
      <c r="D223" s="234" t="s">
        <v>2</v>
      </c>
      <c r="E223" s="374"/>
      <c r="F223" s="225">
        <f>C223*E223</f>
        <v>0</v>
      </c>
      <c r="G223" s="177"/>
      <c r="H223" s="177"/>
      <c r="I223" s="177"/>
    </row>
    <row r="224" spans="1:9">
      <c r="A224" s="221"/>
      <c r="B224" s="245"/>
      <c r="C224" s="223"/>
      <c r="D224" s="234"/>
      <c r="E224" s="374"/>
      <c r="F224" s="225"/>
      <c r="G224" s="177"/>
      <c r="H224" s="177"/>
      <c r="I224" s="177"/>
    </row>
    <row r="225" spans="1:9" ht="55.2">
      <c r="A225" s="221" t="s">
        <v>803</v>
      </c>
      <c r="B225" s="245" t="s">
        <v>804</v>
      </c>
      <c r="C225" s="223">
        <v>12</v>
      </c>
      <c r="D225" s="234" t="s">
        <v>2</v>
      </c>
      <c r="E225" s="374"/>
      <c r="F225" s="225">
        <f>C225*E225</f>
        <v>0</v>
      </c>
      <c r="G225" s="177"/>
      <c r="H225" s="177"/>
      <c r="I225" s="177"/>
    </row>
    <row r="226" spans="1:9">
      <c r="A226" s="221"/>
      <c r="B226" s="245"/>
      <c r="C226" s="223"/>
      <c r="D226" s="234"/>
      <c r="E226" s="374"/>
      <c r="F226" s="225"/>
      <c r="G226" s="177"/>
      <c r="H226" s="177"/>
      <c r="I226" s="177"/>
    </row>
    <row r="227" spans="1:9" ht="55.2">
      <c r="A227" s="221" t="s">
        <v>805</v>
      </c>
      <c r="B227" s="245" t="s">
        <v>806</v>
      </c>
      <c r="C227" s="223">
        <v>36</v>
      </c>
      <c r="D227" s="234" t="s">
        <v>2</v>
      </c>
      <c r="E227" s="374"/>
      <c r="F227" s="225">
        <f>C227*E227</f>
        <v>0</v>
      </c>
      <c r="G227" s="177"/>
      <c r="H227" s="177"/>
      <c r="I227" s="177"/>
    </row>
    <row r="228" spans="1:9">
      <c r="A228" s="221"/>
      <c r="B228" s="245"/>
      <c r="C228" s="223"/>
      <c r="D228" s="234"/>
      <c r="E228" s="374"/>
      <c r="F228" s="225"/>
      <c r="G228" s="177"/>
      <c r="H228" s="177"/>
      <c r="I228" s="177"/>
    </row>
    <row r="229" spans="1:9">
      <c r="A229" s="221" t="s">
        <v>807</v>
      </c>
      <c r="B229" s="262" t="s">
        <v>808</v>
      </c>
      <c r="C229" s="223"/>
      <c r="D229" s="234"/>
      <c r="E229" s="374"/>
      <c r="F229" s="225"/>
      <c r="G229" s="177"/>
      <c r="H229" s="177"/>
      <c r="I229" s="177"/>
    </row>
    <row r="230" spans="1:9" ht="110.4">
      <c r="A230" s="221"/>
      <c r="B230" s="245" t="s">
        <v>809</v>
      </c>
      <c r="C230" s="223">
        <v>15</v>
      </c>
      <c r="D230" s="234" t="s">
        <v>420</v>
      </c>
      <c r="E230" s="374"/>
      <c r="F230" s="225">
        <f>C230*E230</f>
        <v>0</v>
      </c>
      <c r="G230" s="177"/>
      <c r="H230" s="177"/>
      <c r="I230" s="177"/>
    </row>
    <row r="231" spans="1:9" ht="15.6">
      <c r="A231" s="282"/>
      <c r="B231" s="256" t="s">
        <v>285</v>
      </c>
      <c r="C231" s="257"/>
      <c r="D231" s="258"/>
      <c r="E231" s="379"/>
      <c r="F231" s="259">
        <f>SUM(F218:F230)</f>
        <v>0</v>
      </c>
      <c r="G231" s="182"/>
      <c r="H231" s="182"/>
      <c r="I231" s="182"/>
    </row>
    <row r="232" spans="1:9">
      <c r="A232" s="300"/>
      <c r="B232" s="282"/>
      <c r="C232" s="282"/>
      <c r="D232" s="282"/>
      <c r="E232" s="382"/>
      <c r="F232" s="301"/>
    </row>
    <row r="233" spans="1:9">
      <c r="A233" s="300"/>
      <c r="B233" s="282"/>
      <c r="C233" s="282"/>
      <c r="D233" s="282"/>
      <c r="E233" s="382"/>
      <c r="F233" s="301"/>
    </row>
    <row r="234" spans="1:9" ht="17.399999999999999">
      <c r="A234" s="302" t="s">
        <v>506</v>
      </c>
      <c r="B234" s="303"/>
      <c r="C234" s="303"/>
      <c r="D234" s="303"/>
      <c r="E234" s="303"/>
      <c r="F234" s="304"/>
      <c r="G234" s="186"/>
      <c r="H234" s="186"/>
      <c r="I234" s="186"/>
    </row>
    <row r="235" spans="1:9" ht="15.6">
      <c r="A235" s="285" t="s">
        <v>0</v>
      </c>
      <c r="B235" s="227" t="s">
        <v>410</v>
      </c>
      <c r="C235" s="305"/>
      <c r="D235" s="306"/>
      <c r="E235" s="306"/>
      <c r="F235" s="307" t="s">
        <v>281</v>
      </c>
      <c r="G235" s="187"/>
      <c r="H235" s="187"/>
      <c r="I235" s="187"/>
    </row>
    <row r="236" spans="1:9" ht="15.6">
      <c r="A236" s="294"/>
      <c r="B236" s="227"/>
      <c r="C236" s="305"/>
      <c r="D236" s="306"/>
      <c r="E236" s="306"/>
      <c r="F236" s="307"/>
      <c r="G236" s="187"/>
      <c r="H236" s="187"/>
      <c r="I236" s="187"/>
    </row>
    <row r="237" spans="1:9" ht="15.6">
      <c r="A237" s="226" t="s">
        <v>443</v>
      </c>
      <c r="B237" s="227" t="s">
        <v>444</v>
      </c>
      <c r="C237" s="305"/>
      <c r="D237" s="306"/>
      <c r="E237" s="306"/>
      <c r="F237" s="308">
        <f>F6</f>
        <v>0</v>
      </c>
      <c r="G237" s="188"/>
      <c r="H237" s="188"/>
      <c r="I237" s="188"/>
    </row>
    <row r="238" spans="1:9" ht="15.6">
      <c r="A238" s="285"/>
      <c r="B238" s="227"/>
      <c r="C238" s="305"/>
      <c r="D238" s="306"/>
      <c r="E238" s="306"/>
      <c r="F238" s="307"/>
      <c r="G238" s="187"/>
      <c r="H238" s="187"/>
      <c r="I238" s="187"/>
    </row>
    <row r="239" spans="1:9" ht="15.6">
      <c r="A239" s="285" t="s">
        <v>137</v>
      </c>
      <c r="B239" s="227" t="s">
        <v>446</v>
      </c>
      <c r="C239" s="305"/>
      <c r="D239" s="306"/>
      <c r="E239" s="306"/>
      <c r="F239" s="308">
        <f>F22</f>
        <v>0</v>
      </c>
      <c r="G239" s="188"/>
      <c r="H239" s="188"/>
      <c r="I239" s="188"/>
    </row>
    <row r="240" spans="1:9" ht="15.6">
      <c r="A240" s="309"/>
      <c r="B240" s="227"/>
      <c r="C240" s="305"/>
      <c r="D240" s="306"/>
      <c r="E240" s="306"/>
      <c r="F240" s="307"/>
      <c r="G240" s="187"/>
      <c r="H240" s="187"/>
      <c r="I240" s="187"/>
    </row>
    <row r="241" spans="1:9" ht="15.6">
      <c r="A241" s="285" t="s">
        <v>507</v>
      </c>
      <c r="B241" s="227" t="s">
        <v>464</v>
      </c>
      <c r="C241" s="305"/>
      <c r="D241" s="306"/>
      <c r="E241" s="306"/>
      <c r="F241" s="308">
        <f>F55</f>
        <v>0</v>
      </c>
      <c r="G241" s="188"/>
      <c r="H241" s="188"/>
      <c r="I241" s="188"/>
    </row>
    <row r="242" spans="1:9" ht="15.6">
      <c r="A242" s="309"/>
      <c r="B242" s="227"/>
      <c r="C242" s="305"/>
      <c r="D242" s="306"/>
      <c r="E242" s="306"/>
      <c r="F242" s="307"/>
      <c r="G242" s="187"/>
      <c r="H242" s="187"/>
      <c r="I242" s="187"/>
    </row>
    <row r="243" spans="1:9" ht="15.6">
      <c r="A243" s="285" t="s">
        <v>508</v>
      </c>
      <c r="B243" s="227" t="s">
        <v>509</v>
      </c>
      <c r="C243" s="305"/>
      <c r="D243" s="306"/>
      <c r="E243" s="306"/>
      <c r="F243" s="308">
        <f>F70</f>
        <v>0</v>
      </c>
      <c r="G243" s="188"/>
      <c r="H243" s="188"/>
      <c r="I243" s="188"/>
    </row>
    <row r="244" spans="1:9" ht="15.6">
      <c r="A244" s="285"/>
      <c r="B244" s="227"/>
      <c r="C244" s="305"/>
      <c r="D244" s="306"/>
      <c r="E244" s="306"/>
      <c r="F244" s="307"/>
      <c r="G244" s="187"/>
      <c r="H244" s="187"/>
      <c r="I244" s="187"/>
    </row>
    <row r="245" spans="1:9" ht="15.6">
      <c r="A245" s="285" t="s">
        <v>553</v>
      </c>
      <c r="B245" s="260" t="s">
        <v>482</v>
      </c>
      <c r="C245" s="305"/>
      <c r="D245" s="306"/>
      <c r="E245" s="306"/>
      <c r="F245" s="308">
        <f>F101</f>
        <v>0</v>
      </c>
      <c r="G245" s="188"/>
      <c r="H245" s="188"/>
      <c r="I245" s="188"/>
    </row>
    <row r="246" spans="1:9" ht="15.6">
      <c r="A246" s="285"/>
      <c r="B246" s="227"/>
      <c r="C246" s="305"/>
      <c r="D246" s="306"/>
      <c r="E246" s="306"/>
      <c r="F246" s="307"/>
      <c r="G246" s="187"/>
      <c r="H246" s="187"/>
      <c r="I246" s="187"/>
    </row>
    <row r="247" spans="1:9" ht="15.6">
      <c r="A247" s="285" t="s">
        <v>192</v>
      </c>
      <c r="B247" s="278" t="s">
        <v>494</v>
      </c>
      <c r="C247" s="305"/>
      <c r="D247" s="306"/>
      <c r="E247" s="306"/>
      <c r="F247" s="308">
        <f>F133</f>
        <v>0</v>
      </c>
      <c r="G247" s="188"/>
      <c r="H247" s="188"/>
      <c r="I247" s="188"/>
    </row>
    <row r="248" spans="1:9" ht="15.6">
      <c r="A248" s="285"/>
      <c r="B248" s="227"/>
      <c r="C248" s="305"/>
      <c r="D248" s="306"/>
      <c r="E248" s="306"/>
      <c r="F248" s="307"/>
      <c r="G248" s="187"/>
      <c r="H248" s="187"/>
      <c r="I248" s="187"/>
    </row>
    <row r="249" spans="1:9" ht="17.25" customHeight="1">
      <c r="A249" s="285" t="s">
        <v>511</v>
      </c>
      <c r="B249" s="260" t="s">
        <v>510</v>
      </c>
      <c r="C249" s="305"/>
      <c r="D249" s="306"/>
      <c r="E249" s="306"/>
      <c r="F249" s="308">
        <f>F162</f>
        <v>0</v>
      </c>
      <c r="G249" s="188"/>
      <c r="H249" s="188"/>
      <c r="I249" s="188"/>
    </row>
    <row r="250" spans="1:9" ht="12" customHeight="1">
      <c r="A250" s="285"/>
      <c r="B250" s="227"/>
      <c r="C250" s="305"/>
      <c r="D250" s="306"/>
      <c r="E250" s="306"/>
      <c r="F250" s="307"/>
      <c r="G250" s="187"/>
      <c r="H250" s="187"/>
      <c r="I250" s="187"/>
    </row>
    <row r="251" spans="1:9" ht="15.6">
      <c r="A251" s="226">
        <v>7</v>
      </c>
      <c r="B251" s="227" t="s">
        <v>393</v>
      </c>
      <c r="C251" s="305"/>
      <c r="D251" s="306"/>
      <c r="E251" s="306"/>
      <c r="F251" s="308">
        <f>F188</f>
        <v>0</v>
      </c>
      <c r="G251" s="188"/>
      <c r="H251" s="188"/>
      <c r="I251" s="188"/>
    </row>
    <row r="252" spans="1:9" ht="15.6">
      <c r="A252" s="285"/>
      <c r="B252" s="227"/>
      <c r="C252" s="305"/>
      <c r="D252" s="306"/>
      <c r="E252" s="306"/>
      <c r="F252" s="307"/>
      <c r="G252" s="187"/>
      <c r="H252" s="187"/>
      <c r="I252" s="187"/>
    </row>
    <row r="253" spans="1:9" ht="17.25" customHeight="1">
      <c r="A253" s="226">
        <v>8</v>
      </c>
      <c r="B253" s="260" t="s">
        <v>397</v>
      </c>
      <c r="C253" s="305"/>
      <c r="D253" s="306"/>
      <c r="E253" s="306"/>
      <c r="F253" s="308">
        <f>F215</f>
        <v>0</v>
      </c>
      <c r="G253" s="188"/>
      <c r="H253" s="188"/>
      <c r="I253" s="188"/>
    </row>
    <row r="254" spans="1:9" ht="12" customHeight="1">
      <c r="A254" s="285"/>
      <c r="B254" s="227"/>
      <c r="C254" s="305"/>
      <c r="D254" s="306"/>
      <c r="E254" s="306"/>
      <c r="F254" s="307"/>
      <c r="G254" s="187"/>
      <c r="H254" s="187"/>
      <c r="I254" s="187"/>
    </row>
    <row r="255" spans="1:9" ht="17.25" customHeight="1">
      <c r="A255" s="226">
        <v>9</v>
      </c>
      <c r="B255" s="260" t="s">
        <v>795</v>
      </c>
      <c r="C255" s="305"/>
      <c r="D255" s="306"/>
      <c r="E255" s="306"/>
      <c r="F255" s="307">
        <f>F231</f>
        <v>0</v>
      </c>
      <c r="G255" s="187"/>
      <c r="H255" s="187"/>
      <c r="I255" s="187"/>
    </row>
    <row r="256" spans="1:9" ht="12" customHeight="1">
      <c r="A256" s="285"/>
      <c r="B256" s="227"/>
      <c r="C256" s="305"/>
      <c r="D256" s="306"/>
      <c r="E256" s="306"/>
      <c r="F256" s="307"/>
      <c r="G256" s="187"/>
      <c r="H256" s="187"/>
      <c r="I256" s="187"/>
    </row>
    <row r="257" spans="1:9" ht="31.2">
      <c r="A257" s="226"/>
      <c r="B257" s="260" t="s">
        <v>512</v>
      </c>
      <c r="C257" s="305"/>
      <c r="D257" s="306"/>
      <c r="E257" s="306"/>
      <c r="F257" s="310">
        <f>SUM(F237:F256)</f>
        <v>0</v>
      </c>
      <c r="G257" s="189"/>
      <c r="H257" s="189"/>
      <c r="I257" s="189"/>
    </row>
    <row r="258" spans="1:9">
      <c r="A258" s="311"/>
      <c r="B258" s="282"/>
      <c r="C258" s="282"/>
      <c r="D258" s="282"/>
      <c r="E258" s="282"/>
      <c r="F258" s="283"/>
    </row>
    <row r="259" spans="1:9" ht="15.6">
      <c r="A259" s="231" t="s">
        <v>412</v>
      </c>
      <c r="B259" s="312" t="s">
        <v>411</v>
      </c>
      <c r="C259" s="312"/>
      <c r="D259" s="312"/>
      <c r="E259" s="312"/>
      <c r="F259" s="313"/>
      <c r="G259" s="190"/>
      <c r="H259" s="190"/>
      <c r="I259" s="190"/>
    </row>
    <row r="260" spans="1:9" ht="69">
      <c r="A260" s="221" t="s">
        <v>394</v>
      </c>
      <c r="B260" s="237" t="s">
        <v>399</v>
      </c>
      <c r="C260" s="314"/>
      <c r="D260" s="314"/>
      <c r="E260" s="378"/>
      <c r="F260" s="254"/>
      <c r="G260" s="181"/>
      <c r="H260" s="181"/>
      <c r="I260" s="181"/>
    </row>
    <row r="261" spans="1:9" ht="27.6">
      <c r="A261" s="221"/>
      <c r="B261" s="237" t="s">
        <v>398</v>
      </c>
      <c r="C261" s="314"/>
      <c r="D261" s="314"/>
      <c r="E261" s="378"/>
      <c r="F261" s="254"/>
      <c r="G261" s="181"/>
      <c r="H261" s="181"/>
      <c r="I261" s="181"/>
    </row>
    <row r="262" spans="1:9" ht="55.2">
      <c r="A262" s="315">
        <v>1</v>
      </c>
      <c r="B262" s="232" t="s">
        <v>434</v>
      </c>
      <c r="C262" s="314" t="s">
        <v>2</v>
      </c>
      <c r="D262" s="314">
        <v>68</v>
      </c>
      <c r="E262" s="378"/>
      <c r="F262" s="254">
        <f>D262*E262</f>
        <v>0</v>
      </c>
      <c r="G262" s="181"/>
      <c r="H262" s="181"/>
      <c r="I262" s="181"/>
    </row>
    <row r="263" spans="1:9">
      <c r="A263" s="315"/>
      <c r="B263" s="278" t="s">
        <v>433</v>
      </c>
      <c r="C263" s="314"/>
      <c r="D263" s="314"/>
      <c r="E263" s="378"/>
      <c r="F263" s="254"/>
      <c r="G263" s="181"/>
      <c r="H263" s="181"/>
      <c r="I263" s="181"/>
    </row>
    <row r="264" spans="1:9">
      <c r="A264" s="315"/>
      <c r="B264" s="261"/>
      <c r="C264" s="314"/>
      <c r="D264" s="314"/>
      <c r="E264" s="378"/>
      <c r="F264" s="254"/>
      <c r="G264" s="181"/>
      <c r="H264" s="181"/>
      <c r="I264" s="181"/>
    </row>
    <row r="265" spans="1:9" ht="55.2">
      <c r="A265" s="315">
        <v>2</v>
      </c>
      <c r="B265" s="232" t="s">
        <v>789</v>
      </c>
      <c r="C265" s="314" t="s">
        <v>2</v>
      </c>
      <c r="D265" s="314">
        <v>32</v>
      </c>
      <c r="E265" s="378"/>
      <c r="F265" s="254">
        <f>D265*E265</f>
        <v>0</v>
      </c>
      <c r="G265" s="181"/>
      <c r="H265" s="181"/>
      <c r="I265" s="181"/>
    </row>
    <row r="266" spans="1:9">
      <c r="A266" s="315"/>
      <c r="B266" s="261"/>
      <c r="C266" s="314"/>
      <c r="D266" s="314"/>
      <c r="E266" s="378"/>
      <c r="F266" s="254"/>
      <c r="G266" s="181"/>
      <c r="H266" s="181"/>
      <c r="I266" s="181"/>
    </row>
    <row r="267" spans="1:9" ht="55.2">
      <c r="A267" s="315">
        <v>3</v>
      </c>
      <c r="B267" s="232" t="s">
        <v>790</v>
      </c>
      <c r="C267" s="314" t="s">
        <v>2</v>
      </c>
      <c r="D267" s="314">
        <v>82</v>
      </c>
      <c r="E267" s="378"/>
      <c r="F267" s="254">
        <f>D267*E267</f>
        <v>0</v>
      </c>
      <c r="G267" s="181"/>
      <c r="H267" s="181"/>
      <c r="I267" s="181"/>
    </row>
    <row r="268" spans="1:9">
      <c r="A268" s="315"/>
      <c r="B268" s="261"/>
      <c r="C268" s="314"/>
      <c r="D268" s="314"/>
      <c r="E268" s="378"/>
      <c r="F268" s="254"/>
      <c r="G268" s="181"/>
      <c r="H268" s="181"/>
      <c r="I268" s="181"/>
    </row>
    <row r="269" spans="1:9" ht="55.2">
      <c r="A269" s="315">
        <v>4</v>
      </c>
      <c r="B269" s="232" t="s">
        <v>442</v>
      </c>
      <c r="C269" s="314" t="s">
        <v>2</v>
      </c>
      <c r="D269" s="314">
        <v>7</v>
      </c>
      <c r="E269" s="378"/>
      <c r="F269" s="254">
        <f>D269*E269</f>
        <v>0</v>
      </c>
      <c r="G269" s="181"/>
      <c r="H269" s="181"/>
      <c r="I269" s="181"/>
    </row>
    <row r="270" spans="1:9">
      <c r="A270" s="315"/>
      <c r="B270" s="232" t="s">
        <v>408</v>
      </c>
      <c r="C270" s="314"/>
      <c r="D270" s="314"/>
      <c r="E270" s="378"/>
      <c r="F270" s="254"/>
      <c r="G270" s="181"/>
      <c r="H270" s="181"/>
      <c r="I270" s="181"/>
    </row>
    <row r="271" spans="1:9">
      <c r="A271" s="315"/>
      <c r="B271" s="232"/>
      <c r="C271" s="314"/>
      <c r="D271" s="314"/>
      <c r="E271" s="378"/>
      <c r="F271" s="254"/>
      <c r="G271" s="181"/>
      <c r="H271" s="181"/>
      <c r="I271" s="181"/>
    </row>
    <row r="272" spans="1:9" ht="46.8">
      <c r="A272" s="315">
        <v>5</v>
      </c>
      <c r="B272" s="316" t="s">
        <v>435</v>
      </c>
      <c r="C272" s="314" t="s">
        <v>2</v>
      </c>
      <c r="D272" s="314">
        <v>9</v>
      </c>
      <c r="E272" s="378"/>
      <c r="F272" s="254">
        <f>D272*E272</f>
        <v>0</v>
      </c>
      <c r="G272" s="181"/>
      <c r="H272" s="181"/>
      <c r="I272" s="181"/>
    </row>
    <row r="273" spans="1:9" ht="15.6">
      <c r="A273" s="315"/>
      <c r="B273" s="316"/>
      <c r="C273" s="314"/>
      <c r="D273" s="314"/>
      <c r="E273" s="378"/>
      <c r="F273" s="254"/>
      <c r="G273" s="181"/>
      <c r="H273" s="181"/>
      <c r="I273" s="181"/>
    </row>
    <row r="274" spans="1:9" ht="55.2">
      <c r="A274" s="315">
        <v>6</v>
      </c>
      <c r="B274" s="317" t="s">
        <v>690</v>
      </c>
      <c r="C274" s="314" t="s">
        <v>2</v>
      </c>
      <c r="D274" s="314">
        <v>61</v>
      </c>
      <c r="E274" s="378"/>
      <c r="F274" s="254">
        <f>D274*E274</f>
        <v>0</v>
      </c>
      <c r="G274" s="181"/>
      <c r="H274" s="181"/>
      <c r="I274" s="181"/>
    </row>
    <row r="275" spans="1:9">
      <c r="A275" s="315"/>
      <c r="B275" s="317"/>
      <c r="C275" s="314"/>
      <c r="D275" s="314"/>
      <c r="E275" s="378"/>
      <c r="F275" s="254"/>
      <c r="G275" s="181"/>
      <c r="H275" s="181"/>
      <c r="I275" s="181"/>
    </row>
    <row r="276" spans="1:9" ht="41.4">
      <c r="A276" s="315">
        <v>7</v>
      </c>
      <c r="B276" s="317" t="s">
        <v>614</v>
      </c>
      <c r="C276" s="314" t="s">
        <v>2</v>
      </c>
      <c r="D276" s="314">
        <v>45</v>
      </c>
      <c r="E276" s="378"/>
      <c r="F276" s="254">
        <f>D276*E276</f>
        <v>0</v>
      </c>
      <c r="G276" s="181"/>
      <c r="H276" s="181"/>
      <c r="I276" s="181"/>
    </row>
    <row r="277" spans="1:9">
      <c r="A277" s="315"/>
      <c r="B277" s="317"/>
      <c r="C277" s="314"/>
      <c r="D277" s="314"/>
      <c r="E277" s="378"/>
      <c r="F277" s="254"/>
      <c r="G277" s="181"/>
      <c r="H277" s="181"/>
      <c r="I277" s="181"/>
    </row>
    <row r="278" spans="1:9" ht="27.6">
      <c r="A278" s="315">
        <v>8</v>
      </c>
      <c r="B278" s="280" t="s">
        <v>615</v>
      </c>
      <c r="C278" s="314" t="s">
        <v>2</v>
      </c>
      <c r="D278" s="314">
        <v>9</v>
      </c>
      <c r="E278" s="378"/>
      <c r="F278" s="254">
        <f>D278*E278</f>
        <v>0</v>
      </c>
      <c r="G278" s="181"/>
      <c r="H278" s="181"/>
      <c r="I278" s="181"/>
    </row>
    <row r="279" spans="1:9">
      <c r="A279" s="315"/>
      <c r="B279" s="317"/>
      <c r="C279" s="314"/>
      <c r="D279" s="314"/>
      <c r="E279" s="378"/>
      <c r="F279" s="254"/>
      <c r="G279" s="181"/>
      <c r="H279" s="181"/>
      <c r="I279" s="181"/>
    </row>
    <row r="280" spans="1:9" ht="41.4">
      <c r="A280" s="315">
        <v>9</v>
      </c>
      <c r="B280" s="237" t="s">
        <v>791</v>
      </c>
      <c r="C280" s="314" t="s">
        <v>792</v>
      </c>
      <c r="D280" s="314">
        <v>300</v>
      </c>
      <c r="E280" s="378"/>
      <c r="F280" s="254">
        <f>D280*E280</f>
        <v>0</v>
      </c>
      <c r="G280" s="181"/>
      <c r="H280" s="181"/>
      <c r="I280" s="181"/>
    </row>
    <row r="281" spans="1:9">
      <c r="A281" s="315"/>
      <c r="B281" s="317"/>
      <c r="C281" s="314"/>
      <c r="D281" s="314"/>
      <c r="E281" s="378"/>
      <c r="F281" s="254"/>
      <c r="G281" s="181"/>
      <c r="H281" s="181"/>
      <c r="I281" s="181"/>
    </row>
    <row r="282" spans="1:9" ht="15.6">
      <c r="A282" s="318">
        <v>8</v>
      </c>
      <c r="B282" s="319" t="s">
        <v>554</v>
      </c>
      <c r="C282" s="268"/>
      <c r="D282" s="268"/>
      <c r="E282" s="385"/>
      <c r="F282" s="320"/>
      <c r="G282" s="191"/>
      <c r="H282" s="191"/>
      <c r="I282" s="191"/>
    </row>
    <row r="283" spans="1:9" ht="151.80000000000001">
      <c r="A283" s="321">
        <v>8.1</v>
      </c>
      <c r="B283" s="322" t="s">
        <v>555</v>
      </c>
      <c r="C283" s="323"/>
      <c r="D283" s="314"/>
      <c r="E283" s="378"/>
      <c r="F283" s="324"/>
      <c r="G283" s="192"/>
      <c r="H283" s="192"/>
      <c r="I283" s="192"/>
    </row>
    <row r="284" spans="1:9" ht="69">
      <c r="A284" s="325"/>
      <c r="B284" s="322" t="s">
        <v>556</v>
      </c>
      <c r="C284" s="323"/>
      <c r="D284" s="314"/>
      <c r="E284" s="378"/>
      <c r="F284" s="324"/>
      <c r="G284" s="192"/>
      <c r="H284" s="192"/>
      <c r="I284" s="192"/>
    </row>
    <row r="285" spans="1:9">
      <c r="A285" s="326" t="s">
        <v>504</v>
      </c>
      <c r="B285" s="327" t="s">
        <v>557</v>
      </c>
      <c r="C285" s="253" t="s">
        <v>9</v>
      </c>
      <c r="D285" s="253">
        <v>100</v>
      </c>
      <c r="E285" s="378"/>
      <c r="F285" s="233">
        <f t="shared" ref="F285:F291" si="2">+D285*E285</f>
        <v>0</v>
      </c>
      <c r="G285" s="179"/>
      <c r="H285" s="179"/>
      <c r="I285" s="179"/>
    </row>
    <row r="286" spans="1:9">
      <c r="A286" s="326" t="s">
        <v>696</v>
      </c>
      <c r="B286" s="327" t="s">
        <v>558</v>
      </c>
      <c r="C286" s="253" t="s">
        <v>9</v>
      </c>
      <c r="D286" s="253">
        <v>110</v>
      </c>
      <c r="E286" s="378"/>
      <c r="F286" s="233">
        <f t="shared" si="2"/>
        <v>0</v>
      </c>
      <c r="G286" s="179"/>
      <c r="H286" s="179"/>
      <c r="I286" s="179"/>
    </row>
    <row r="287" spans="1:9">
      <c r="A287" s="326" t="s">
        <v>697</v>
      </c>
      <c r="B287" s="327" t="s">
        <v>559</v>
      </c>
      <c r="C287" s="253" t="s">
        <v>9</v>
      </c>
      <c r="D287" s="253">
        <v>4</v>
      </c>
      <c r="E287" s="378"/>
      <c r="F287" s="233">
        <f t="shared" si="2"/>
        <v>0</v>
      </c>
      <c r="G287" s="179"/>
      <c r="H287" s="179"/>
      <c r="I287" s="179"/>
    </row>
    <row r="288" spans="1:9">
      <c r="A288" s="326" t="s">
        <v>698</v>
      </c>
      <c r="B288" s="327" t="s">
        <v>560</v>
      </c>
      <c r="C288" s="253" t="s">
        <v>9</v>
      </c>
      <c r="D288" s="253">
        <v>7</v>
      </c>
      <c r="E288" s="378"/>
      <c r="F288" s="233">
        <f t="shared" si="2"/>
        <v>0</v>
      </c>
      <c r="G288" s="179"/>
      <c r="H288" s="179"/>
      <c r="I288" s="179"/>
    </row>
    <row r="289" spans="1:9">
      <c r="A289" s="326" t="s">
        <v>699</v>
      </c>
      <c r="B289" s="280" t="s">
        <v>616</v>
      </c>
      <c r="C289" s="253" t="s">
        <v>9</v>
      </c>
      <c r="D289" s="253">
        <v>117</v>
      </c>
      <c r="E289" s="378"/>
      <c r="F289" s="233">
        <f t="shared" si="2"/>
        <v>0</v>
      </c>
      <c r="G289" s="179"/>
      <c r="H289" s="179"/>
      <c r="I289" s="179"/>
    </row>
    <row r="290" spans="1:9">
      <c r="A290" s="326" t="s">
        <v>700</v>
      </c>
      <c r="B290" s="327" t="s">
        <v>561</v>
      </c>
      <c r="C290" s="253" t="s">
        <v>9</v>
      </c>
      <c r="D290" s="253">
        <v>56</v>
      </c>
      <c r="E290" s="378"/>
      <c r="F290" s="233">
        <f t="shared" si="2"/>
        <v>0</v>
      </c>
      <c r="G290" s="179"/>
      <c r="H290" s="179"/>
      <c r="I290" s="179"/>
    </row>
    <row r="291" spans="1:9">
      <c r="A291" s="326" t="s">
        <v>701</v>
      </c>
      <c r="B291" s="327" t="s">
        <v>562</v>
      </c>
      <c r="C291" s="253" t="s">
        <v>9</v>
      </c>
      <c r="D291" s="253">
        <v>25</v>
      </c>
      <c r="E291" s="378"/>
      <c r="F291" s="233">
        <f t="shared" si="2"/>
        <v>0</v>
      </c>
      <c r="G291" s="179"/>
      <c r="H291" s="179"/>
      <c r="I291" s="179"/>
    </row>
    <row r="292" spans="1:9">
      <c r="A292" s="244"/>
      <c r="B292" s="237"/>
      <c r="C292" s="328"/>
      <c r="D292" s="328"/>
      <c r="E292" s="374"/>
      <c r="F292" s="233"/>
      <c r="G292" s="179"/>
      <c r="H292" s="179"/>
      <c r="I292" s="179"/>
    </row>
    <row r="293" spans="1:9" ht="165.6">
      <c r="A293" s="321">
        <v>8.1999999999999993</v>
      </c>
      <c r="B293" s="322" t="s">
        <v>563</v>
      </c>
      <c r="C293" s="253"/>
      <c r="D293" s="253"/>
      <c r="E293" s="378"/>
      <c r="F293" s="324"/>
      <c r="G293" s="192"/>
      <c r="H293" s="192"/>
      <c r="I293" s="192"/>
    </row>
    <row r="294" spans="1:9" ht="27.6">
      <c r="A294" s="326" t="s">
        <v>505</v>
      </c>
      <c r="B294" s="322" t="s">
        <v>564</v>
      </c>
      <c r="C294" s="253" t="s">
        <v>9</v>
      </c>
      <c r="D294" s="253">
        <v>60</v>
      </c>
      <c r="E294" s="386"/>
      <c r="F294" s="233">
        <f t="shared" ref="F294:F295" si="3">+D294*E294</f>
        <v>0</v>
      </c>
      <c r="G294" s="179"/>
      <c r="H294" s="179"/>
      <c r="I294" s="179"/>
    </row>
    <row r="295" spans="1:9" ht="41.4">
      <c r="A295" s="326" t="s">
        <v>611</v>
      </c>
      <c r="B295" s="322" t="s">
        <v>565</v>
      </c>
      <c r="C295" s="253" t="s">
        <v>9</v>
      </c>
      <c r="D295" s="253">
        <v>34</v>
      </c>
      <c r="E295" s="386"/>
      <c r="F295" s="233">
        <f t="shared" si="3"/>
        <v>0</v>
      </c>
      <c r="G295" s="179"/>
      <c r="H295" s="179"/>
      <c r="I295" s="179"/>
    </row>
    <row r="296" spans="1:9">
      <c r="A296" s="244"/>
      <c r="B296" s="237"/>
      <c r="C296" s="328"/>
      <c r="D296" s="328"/>
      <c r="E296" s="374"/>
      <c r="F296" s="233"/>
      <c r="G296" s="179"/>
      <c r="H296" s="179"/>
      <c r="I296" s="179"/>
    </row>
    <row r="297" spans="1:9" ht="15.6">
      <c r="A297" s="329">
        <v>9</v>
      </c>
      <c r="B297" s="330" t="s">
        <v>566</v>
      </c>
      <c r="C297" s="331"/>
      <c r="D297" s="331"/>
      <c r="E297" s="387"/>
      <c r="F297" s="332"/>
      <c r="G297" s="193"/>
      <c r="H297" s="193"/>
      <c r="I297" s="193"/>
    </row>
    <row r="298" spans="1:9" ht="82.8">
      <c r="A298" s="321">
        <v>9.1</v>
      </c>
      <c r="B298" s="322" t="s">
        <v>567</v>
      </c>
      <c r="C298" s="253"/>
      <c r="D298" s="253"/>
      <c r="E298" s="378"/>
      <c r="F298" s="254"/>
      <c r="G298" s="181"/>
      <c r="H298" s="181"/>
      <c r="I298" s="181"/>
    </row>
    <row r="299" spans="1:9">
      <c r="A299" s="333"/>
      <c r="B299" s="327" t="s">
        <v>568</v>
      </c>
      <c r="C299" s="253"/>
      <c r="D299" s="253"/>
      <c r="E299" s="378"/>
      <c r="F299" s="254"/>
      <c r="G299" s="181"/>
      <c r="H299" s="181"/>
      <c r="I299" s="181"/>
    </row>
    <row r="300" spans="1:9">
      <c r="A300" s="334" t="s">
        <v>702</v>
      </c>
      <c r="B300" s="327" t="s">
        <v>569</v>
      </c>
      <c r="C300" s="253" t="s">
        <v>9</v>
      </c>
      <c r="D300" s="253">
        <v>5</v>
      </c>
      <c r="E300" s="378"/>
      <c r="F300" s="233">
        <f t="shared" ref="F300:F301" si="4">+D300*E300</f>
        <v>0</v>
      </c>
      <c r="G300" s="179"/>
      <c r="H300" s="179"/>
      <c r="I300" s="179"/>
    </row>
    <row r="301" spans="1:9">
      <c r="A301" s="334" t="s">
        <v>703</v>
      </c>
      <c r="B301" s="327" t="s">
        <v>570</v>
      </c>
      <c r="C301" s="253" t="s">
        <v>9</v>
      </c>
      <c r="D301" s="253">
        <v>5</v>
      </c>
      <c r="E301" s="378"/>
      <c r="F301" s="233">
        <f t="shared" si="4"/>
        <v>0</v>
      </c>
      <c r="G301" s="179"/>
      <c r="H301" s="179"/>
      <c r="I301" s="179"/>
    </row>
    <row r="302" spans="1:9">
      <c r="A302" s="244"/>
      <c r="B302" s="237"/>
      <c r="C302" s="328"/>
      <c r="D302" s="328"/>
      <c r="E302" s="374"/>
      <c r="F302" s="233"/>
      <c r="G302" s="179"/>
      <c r="H302" s="179"/>
      <c r="I302" s="179"/>
    </row>
    <row r="303" spans="1:9" ht="55.2">
      <c r="A303" s="321">
        <v>9.1999999999999993</v>
      </c>
      <c r="B303" s="322" t="s">
        <v>571</v>
      </c>
      <c r="C303" s="253"/>
      <c r="D303" s="253"/>
      <c r="E303" s="378"/>
      <c r="F303" s="254"/>
      <c r="G303" s="181"/>
      <c r="H303" s="181"/>
      <c r="I303" s="181"/>
    </row>
    <row r="304" spans="1:9">
      <c r="A304" s="333"/>
      <c r="B304" s="327" t="s">
        <v>568</v>
      </c>
      <c r="C304" s="253"/>
      <c r="D304" s="253"/>
      <c r="E304" s="378"/>
      <c r="F304" s="254"/>
      <c r="G304" s="181"/>
      <c r="H304" s="181"/>
      <c r="I304" s="181"/>
    </row>
    <row r="305" spans="1:9">
      <c r="A305" s="326" t="s">
        <v>704</v>
      </c>
      <c r="B305" s="327" t="s">
        <v>572</v>
      </c>
      <c r="C305" s="253" t="s">
        <v>9</v>
      </c>
      <c r="D305" s="253">
        <v>70</v>
      </c>
      <c r="E305" s="378"/>
      <c r="F305" s="233">
        <f t="shared" ref="F305:F311" si="5">+D305*E305</f>
        <v>0</v>
      </c>
      <c r="G305" s="179"/>
      <c r="H305" s="179"/>
      <c r="I305" s="179"/>
    </row>
    <row r="306" spans="1:9">
      <c r="A306" s="326" t="s">
        <v>705</v>
      </c>
      <c r="B306" s="327" t="s">
        <v>573</v>
      </c>
      <c r="C306" s="253" t="s">
        <v>9</v>
      </c>
      <c r="D306" s="253">
        <v>25</v>
      </c>
      <c r="E306" s="378"/>
      <c r="F306" s="233">
        <f t="shared" si="5"/>
        <v>0</v>
      </c>
      <c r="G306" s="179"/>
      <c r="H306" s="179"/>
      <c r="I306" s="179"/>
    </row>
    <row r="307" spans="1:9">
      <c r="A307" s="326" t="s">
        <v>706</v>
      </c>
      <c r="B307" s="327" t="s">
        <v>574</v>
      </c>
      <c r="C307" s="253" t="s">
        <v>9</v>
      </c>
      <c r="D307" s="253">
        <v>5</v>
      </c>
      <c r="E307" s="378"/>
      <c r="F307" s="233">
        <f t="shared" si="5"/>
        <v>0</v>
      </c>
      <c r="G307" s="179"/>
      <c r="H307" s="179"/>
      <c r="I307" s="179"/>
    </row>
    <row r="308" spans="1:9">
      <c r="A308" s="326" t="s">
        <v>707</v>
      </c>
      <c r="B308" s="327" t="s">
        <v>575</v>
      </c>
      <c r="C308" s="253" t="s">
        <v>9</v>
      </c>
      <c r="D308" s="253">
        <v>5</v>
      </c>
      <c r="E308" s="378"/>
      <c r="F308" s="233">
        <f t="shared" si="5"/>
        <v>0</v>
      </c>
      <c r="G308" s="179"/>
      <c r="H308" s="179"/>
      <c r="I308" s="179"/>
    </row>
    <row r="309" spans="1:9">
      <c r="A309" s="326" t="s">
        <v>708</v>
      </c>
      <c r="B309" s="327" t="s">
        <v>576</v>
      </c>
      <c r="C309" s="253" t="s">
        <v>9</v>
      </c>
      <c r="D309" s="253">
        <v>1</v>
      </c>
      <c r="E309" s="378"/>
      <c r="F309" s="233">
        <f t="shared" si="5"/>
        <v>0</v>
      </c>
      <c r="G309" s="179"/>
      <c r="H309" s="179"/>
      <c r="I309" s="179"/>
    </row>
    <row r="310" spans="1:9">
      <c r="A310" s="326" t="s">
        <v>709</v>
      </c>
      <c r="B310" s="327" t="s">
        <v>577</v>
      </c>
      <c r="C310" s="253" t="s">
        <v>9</v>
      </c>
      <c r="D310" s="253">
        <v>5</v>
      </c>
      <c r="E310" s="378"/>
      <c r="F310" s="233">
        <f t="shared" si="5"/>
        <v>0</v>
      </c>
      <c r="G310" s="179"/>
      <c r="H310" s="179"/>
      <c r="I310" s="179"/>
    </row>
    <row r="311" spans="1:9">
      <c r="A311" s="326" t="s">
        <v>710</v>
      </c>
      <c r="B311" s="327" t="s">
        <v>578</v>
      </c>
      <c r="C311" s="253" t="s">
        <v>9</v>
      </c>
      <c r="D311" s="253">
        <v>2</v>
      </c>
      <c r="E311" s="378"/>
      <c r="F311" s="233">
        <f t="shared" si="5"/>
        <v>0</v>
      </c>
      <c r="G311" s="179"/>
      <c r="H311" s="179"/>
      <c r="I311" s="179"/>
    </row>
    <row r="312" spans="1:9">
      <c r="A312" s="244"/>
      <c r="B312" s="237"/>
      <c r="C312" s="328"/>
      <c r="D312" s="328"/>
      <c r="E312" s="374"/>
      <c r="F312" s="233"/>
      <c r="G312" s="179"/>
      <c r="H312" s="179"/>
      <c r="I312" s="179"/>
    </row>
    <row r="313" spans="1:9" ht="15.6">
      <c r="A313" s="226">
        <v>10</v>
      </c>
      <c r="B313" s="260" t="s">
        <v>579</v>
      </c>
      <c r="C313" s="335"/>
      <c r="D313" s="335"/>
      <c r="E313" s="380"/>
      <c r="F313" s="270"/>
      <c r="G313" s="183"/>
      <c r="H313" s="183"/>
      <c r="I313" s="183"/>
    </row>
    <row r="314" spans="1:9">
      <c r="A314" s="244"/>
      <c r="B314" s="336"/>
      <c r="C314" s="328"/>
      <c r="D314" s="328"/>
      <c r="E314" s="374"/>
      <c r="F314" s="233"/>
      <c r="G314" s="179"/>
      <c r="H314" s="179"/>
      <c r="I314" s="179"/>
    </row>
    <row r="315" spans="1:9" ht="124.2">
      <c r="A315" s="244" t="s">
        <v>601</v>
      </c>
      <c r="B315" s="322" t="s">
        <v>580</v>
      </c>
      <c r="C315" s="328"/>
      <c r="D315" s="328"/>
      <c r="E315" s="374"/>
      <c r="F315" s="233"/>
      <c r="G315" s="179"/>
      <c r="H315" s="179"/>
      <c r="I315" s="179"/>
    </row>
    <row r="316" spans="1:9">
      <c r="A316" s="244" t="s">
        <v>711</v>
      </c>
      <c r="B316" s="337" t="s">
        <v>581</v>
      </c>
      <c r="C316" s="253" t="s">
        <v>605</v>
      </c>
      <c r="D316" s="253">
        <v>500</v>
      </c>
      <c r="E316" s="378"/>
      <c r="F316" s="233">
        <f>+D316*E316</f>
        <v>0</v>
      </c>
      <c r="G316" s="179"/>
      <c r="H316" s="179"/>
      <c r="I316" s="179"/>
    </row>
    <row r="317" spans="1:9">
      <c r="A317" s="244"/>
      <c r="B317" s="327"/>
      <c r="C317" s="323"/>
      <c r="D317" s="314"/>
      <c r="E317" s="378"/>
      <c r="F317" s="254"/>
      <c r="G317" s="181"/>
      <c r="H317" s="181"/>
      <c r="I317" s="181"/>
    </row>
    <row r="318" spans="1:9" ht="41.4">
      <c r="A318" s="244" t="s">
        <v>712</v>
      </c>
      <c r="B318" s="338" t="s">
        <v>582</v>
      </c>
      <c r="C318" s="223"/>
      <c r="D318" s="224"/>
      <c r="E318" s="374"/>
      <c r="F318" s="233"/>
      <c r="G318" s="179"/>
      <c r="H318" s="179"/>
      <c r="I318" s="179"/>
    </row>
    <row r="319" spans="1:9">
      <c r="A319" s="244" t="s">
        <v>713</v>
      </c>
      <c r="B319" s="339" t="s">
        <v>583</v>
      </c>
      <c r="C319" s="253" t="s">
        <v>9</v>
      </c>
      <c r="D319" s="253">
        <v>8</v>
      </c>
      <c r="E319" s="378"/>
      <c r="F319" s="233">
        <f>+D319*E319</f>
        <v>0</v>
      </c>
      <c r="G319" s="179"/>
      <c r="H319" s="179"/>
      <c r="I319" s="179"/>
    </row>
    <row r="320" spans="1:9">
      <c r="A320" s="244"/>
      <c r="B320" s="340"/>
      <c r="C320" s="253"/>
      <c r="D320" s="253"/>
      <c r="E320" s="378"/>
      <c r="F320" s="233"/>
      <c r="G320" s="179"/>
      <c r="H320" s="179"/>
      <c r="I320" s="179"/>
    </row>
    <row r="321" spans="1:9" ht="55.2">
      <c r="A321" s="244" t="s">
        <v>714</v>
      </c>
      <c r="B321" s="322" t="s">
        <v>584</v>
      </c>
      <c r="C321" s="253"/>
      <c r="D321" s="253"/>
      <c r="E321" s="378"/>
      <c r="F321" s="233"/>
      <c r="G321" s="179"/>
      <c r="H321" s="179"/>
      <c r="I321" s="179"/>
    </row>
    <row r="322" spans="1:9">
      <c r="A322" s="244" t="s">
        <v>715</v>
      </c>
      <c r="B322" s="327" t="s">
        <v>585</v>
      </c>
      <c r="C322" s="253" t="s">
        <v>9</v>
      </c>
      <c r="D322" s="253">
        <v>8</v>
      </c>
      <c r="E322" s="378"/>
      <c r="F322" s="233">
        <f t="shared" ref="F322:F323" si="6">+D322*E322</f>
        <v>0</v>
      </c>
      <c r="G322" s="179"/>
      <c r="H322" s="179"/>
      <c r="I322" s="179"/>
    </row>
    <row r="323" spans="1:9">
      <c r="A323" s="244" t="s">
        <v>716</v>
      </c>
      <c r="B323" s="327" t="s">
        <v>606</v>
      </c>
      <c r="C323" s="253" t="s">
        <v>9</v>
      </c>
      <c r="D323" s="253">
        <v>1</v>
      </c>
      <c r="E323" s="378"/>
      <c r="F323" s="233">
        <f t="shared" si="6"/>
        <v>0</v>
      </c>
      <c r="G323" s="179"/>
      <c r="H323" s="179"/>
      <c r="I323" s="179"/>
    </row>
    <row r="324" spans="1:9">
      <c r="A324" s="244"/>
      <c r="B324" s="327"/>
      <c r="C324" s="253"/>
      <c r="D324" s="253"/>
      <c r="E324" s="378"/>
      <c r="F324" s="233"/>
      <c r="G324" s="179"/>
      <c r="H324" s="179"/>
      <c r="I324" s="179"/>
    </row>
    <row r="325" spans="1:9" ht="27.6">
      <c r="A325" s="244" t="s">
        <v>717</v>
      </c>
      <c r="B325" s="322" t="s">
        <v>586</v>
      </c>
      <c r="C325" s="253" t="s">
        <v>605</v>
      </c>
      <c r="D325" s="253">
        <v>100</v>
      </c>
      <c r="E325" s="378"/>
      <c r="F325" s="233">
        <f>+D325*E325</f>
        <v>0</v>
      </c>
      <c r="G325" s="179"/>
      <c r="H325" s="179"/>
      <c r="I325" s="179"/>
    </row>
    <row r="326" spans="1:9">
      <c r="A326" s="244"/>
      <c r="B326" s="322"/>
      <c r="C326" s="253"/>
      <c r="D326" s="253"/>
      <c r="E326" s="378"/>
      <c r="F326" s="233"/>
      <c r="G326" s="179"/>
      <c r="H326" s="179"/>
      <c r="I326" s="179"/>
    </row>
    <row r="327" spans="1:9" ht="55.2">
      <c r="A327" s="244" t="s">
        <v>718</v>
      </c>
      <c r="B327" s="322" t="s">
        <v>587</v>
      </c>
      <c r="C327" s="253"/>
      <c r="D327" s="253"/>
      <c r="E327" s="378"/>
      <c r="F327" s="233"/>
      <c r="G327" s="179"/>
      <c r="H327" s="179"/>
      <c r="I327" s="179"/>
    </row>
    <row r="328" spans="1:9">
      <c r="A328" s="244"/>
      <c r="B328" s="341" t="s">
        <v>588</v>
      </c>
      <c r="C328" s="253" t="s">
        <v>605</v>
      </c>
      <c r="D328" s="253">
        <v>50</v>
      </c>
      <c r="E328" s="378"/>
      <c r="F328" s="233">
        <f>+D328*E328</f>
        <v>0</v>
      </c>
      <c r="G328" s="179"/>
      <c r="H328" s="179"/>
      <c r="I328" s="179"/>
    </row>
    <row r="329" spans="1:9">
      <c r="A329" s="244"/>
      <c r="B329" s="322"/>
      <c r="C329" s="253"/>
      <c r="D329" s="253"/>
      <c r="E329" s="378"/>
      <c r="F329" s="233"/>
      <c r="G329" s="179"/>
      <c r="H329" s="179"/>
      <c r="I329" s="179"/>
    </row>
    <row r="330" spans="1:9" ht="69">
      <c r="A330" s="244" t="s">
        <v>719</v>
      </c>
      <c r="B330" s="322" t="s">
        <v>589</v>
      </c>
      <c r="C330" s="253"/>
      <c r="D330" s="253"/>
      <c r="E330" s="378"/>
      <c r="F330" s="233"/>
      <c r="G330" s="179"/>
      <c r="H330" s="179"/>
      <c r="I330" s="179"/>
    </row>
    <row r="331" spans="1:9">
      <c r="A331" s="244"/>
      <c r="B331" s="337" t="s">
        <v>590</v>
      </c>
      <c r="C331" s="253" t="s">
        <v>9</v>
      </c>
      <c r="D331" s="253">
        <v>52</v>
      </c>
      <c r="E331" s="378"/>
      <c r="F331" s="233">
        <f>+D331*E331</f>
        <v>0</v>
      </c>
      <c r="G331" s="179"/>
      <c r="H331" s="179"/>
      <c r="I331" s="179"/>
    </row>
    <row r="332" spans="1:9">
      <c r="A332" s="244"/>
      <c r="B332" s="327"/>
      <c r="C332" s="253"/>
      <c r="D332" s="253"/>
      <c r="E332" s="378"/>
      <c r="F332" s="233"/>
      <c r="G332" s="179"/>
      <c r="H332" s="179"/>
      <c r="I332" s="179"/>
    </row>
    <row r="333" spans="1:9" ht="55.2">
      <c r="A333" s="244" t="s">
        <v>720</v>
      </c>
      <c r="B333" s="322" t="s">
        <v>591</v>
      </c>
      <c r="C333" s="253"/>
      <c r="D333" s="253"/>
      <c r="E333" s="378"/>
      <c r="F333" s="233"/>
      <c r="G333" s="179"/>
      <c r="H333" s="179"/>
      <c r="I333" s="179"/>
    </row>
    <row r="334" spans="1:9">
      <c r="A334" s="244"/>
      <c r="B334" s="337" t="s">
        <v>592</v>
      </c>
      <c r="C334" s="253" t="s">
        <v>605</v>
      </c>
      <c r="D334" s="253">
        <v>800</v>
      </c>
      <c r="E334" s="378"/>
      <c r="F334" s="233">
        <f>+D334*E334</f>
        <v>0</v>
      </c>
      <c r="G334" s="179"/>
      <c r="H334" s="179"/>
      <c r="I334" s="179"/>
    </row>
    <row r="335" spans="1:9">
      <c r="A335" s="244"/>
      <c r="B335" s="327"/>
      <c r="C335" s="253"/>
      <c r="D335" s="253"/>
      <c r="E335" s="378"/>
      <c r="F335" s="233"/>
      <c r="G335" s="179"/>
      <c r="H335" s="179"/>
      <c r="I335" s="179"/>
    </row>
    <row r="336" spans="1:9" ht="41.4">
      <c r="A336" s="244" t="s">
        <v>721</v>
      </c>
      <c r="B336" s="338" t="s">
        <v>593</v>
      </c>
      <c r="C336" s="253" t="s">
        <v>9</v>
      </c>
      <c r="D336" s="253">
        <v>5</v>
      </c>
      <c r="E336" s="378"/>
      <c r="F336" s="233">
        <f>+D336*E336</f>
        <v>0</v>
      </c>
      <c r="G336" s="179"/>
      <c r="H336" s="179"/>
      <c r="I336" s="179"/>
    </row>
    <row r="337" spans="1:9">
      <c r="A337" s="244"/>
      <c r="B337" s="338"/>
      <c r="C337" s="253"/>
      <c r="D337" s="253"/>
      <c r="E337" s="378"/>
      <c r="F337" s="233"/>
      <c r="G337" s="179"/>
      <c r="H337" s="179"/>
      <c r="I337" s="179"/>
    </row>
    <row r="338" spans="1:9" ht="96.6">
      <c r="A338" s="244" t="s">
        <v>722</v>
      </c>
      <c r="B338" s="338" t="s">
        <v>594</v>
      </c>
      <c r="C338" s="253"/>
      <c r="D338" s="253"/>
      <c r="E338" s="378"/>
      <c r="F338" s="233"/>
      <c r="G338" s="179"/>
      <c r="H338" s="179"/>
      <c r="I338" s="179"/>
    </row>
    <row r="339" spans="1:9">
      <c r="A339" s="244"/>
      <c r="B339" s="339" t="s">
        <v>595</v>
      </c>
      <c r="C339" s="253" t="s">
        <v>605</v>
      </c>
      <c r="D339" s="253">
        <v>110</v>
      </c>
      <c r="E339" s="378"/>
      <c r="F339" s="233">
        <f>+D339*E339</f>
        <v>0</v>
      </c>
      <c r="G339" s="179"/>
      <c r="H339" s="179"/>
      <c r="I339" s="179"/>
    </row>
    <row r="340" spans="1:9">
      <c r="A340" s="244"/>
      <c r="B340" s="237"/>
      <c r="C340" s="253"/>
      <c r="D340" s="253"/>
      <c r="E340" s="378"/>
      <c r="F340" s="233"/>
      <c r="G340" s="179"/>
      <c r="H340" s="179"/>
      <c r="I340" s="179"/>
    </row>
    <row r="341" spans="1:9" ht="31.2">
      <c r="A341" s="226">
        <v>11</v>
      </c>
      <c r="B341" s="227" t="s">
        <v>596</v>
      </c>
      <c r="C341" s="253"/>
      <c r="D341" s="253"/>
      <c r="E341" s="378"/>
      <c r="F341" s="233"/>
      <c r="G341" s="179"/>
      <c r="H341" s="179"/>
      <c r="I341" s="179"/>
    </row>
    <row r="342" spans="1:9" ht="82.8">
      <c r="A342" s="244" t="s">
        <v>723</v>
      </c>
      <c r="B342" s="322" t="s">
        <v>597</v>
      </c>
      <c r="C342" s="253"/>
      <c r="D342" s="253"/>
      <c r="E342" s="378"/>
      <c r="F342" s="233"/>
      <c r="G342" s="179"/>
      <c r="H342" s="179"/>
      <c r="I342" s="179"/>
    </row>
    <row r="343" spans="1:9" ht="27.6">
      <c r="A343" s="244" t="s">
        <v>724</v>
      </c>
      <c r="B343" s="322" t="s">
        <v>598</v>
      </c>
      <c r="C343" s="253" t="s">
        <v>605</v>
      </c>
      <c r="D343" s="253">
        <v>150</v>
      </c>
      <c r="E343" s="378"/>
      <c r="F343" s="233">
        <f t="shared" ref="F343:F344" si="7">+D343*E343</f>
        <v>0</v>
      </c>
      <c r="G343" s="179"/>
      <c r="H343" s="179"/>
      <c r="I343" s="179"/>
    </row>
    <row r="344" spans="1:9" ht="27.6">
      <c r="A344" s="244" t="s">
        <v>725</v>
      </c>
      <c r="B344" s="322" t="s">
        <v>599</v>
      </c>
      <c r="C344" s="253" t="s">
        <v>605</v>
      </c>
      <c r="D344" s="253">
        <v>100</v>
      </c>
      <c r="E344" s="378"/>
      <c r="F344" s="233">
        <f t="shared" si="7"/>
        <v>0</v>
      </c>
      <c r="G344" s="179"/>
      <c r="H344" s="179"/>
      <c r="I344" s="179"/>
    </row>
    <row r="345" spans="1:9">
      <c r="A345" s="244"/>
      <c r="B345" s="293"/>
      <c r="C345" s="253"/>
      <c r="D345" s="253"/>
      <c r="E345" s="378"/>
      <c r="F345" s="233"/>
      <c r="G345" s="179"/>
      <c r="H345" s="179"/>
      <c r="I345" s="179"/>
    </row>
    <row r="346" spans="1:9" ht="15.6">
      <c r="A346" s="226">
        <v>12</v>
      </c>
      <c r="B346" s="227" t="s">
        <v>600</v>
      </c>
      <c r="C346" s="253"/>
      <c r="D346" s="253"/>
      <c r="E346" s="378"/>
      <c r="F346" s="233"/>
      <c r="G346" s="179"/>
      <c r="H346" s="179"/>
      <c r="I346" s="179"/>
    </row>
    <row r="347" spans="1:9" ht="27.6">
      <c r="A347" s="244" t="s">
        <v>726</v>
      </c>
      <c r="B347" s="322" t="s">
        <v>602</v>
      </c>
      <c r="C347" s="253"/>
      <c r="D347" s="253"/>
      <c r="E347" s="378"/>
      <c r="F347" s="233"/>
      <c r="G347" s="179"/>
      <c r="H347" s="179"/>
      <c r="I347" s="179"/>
    </row>
    <row r="348" spans="1:9">
      <c r="A348" s="244" t="s">
        <v>727</v>
      </c>
      <c r="B348" s="322" t="s">
        <v>603</v>
      </c>
      <c r="C348" s="253" t="s">
        <v>605</v>
      </c>
      <c r="D348" s="253">
        <v>75</v>
      </c>
      <c r="E348" s="378"/>
      <c r="F348" s="233">
        <f t="shared" ref="F348:F349" si="8">+D348*E348</f>
        <v>0</v>
      </c>
      <c r="G348" s="179"/>
      <c r="H348" s="179"/>
      <c r="I348" s="179"/>
    </row>
    <row r="349" spans="1:9">
      <c r="A349" s="244" t="s">
        <v>728</v>
      </c>
      <c r="B349" s="277" t="s">
        <v>604</v>
      </c>
      <c r="C349" s="253" t="s">
        <v>605</v>
      </c>
      <c r="D349" s="253">
        <v>50</v>
      </c>
      <c r="E349" s="378"/>
      <c r="F349" s="233">
        <f t="shared" si="8"/>
        <v>0</v>
      </c>
      <c r="G349" s="179"/>
      <c r="H349" s="179"/>
      <c r="I349" s="179"/>
    </row>
    <row r="350" spans="1:9" ht="55.2">
      <c r="A350" s="342">
        <v>12.13</v>
      </c>
      <c r="B350" s="280" t="s">
        <v>617</v>
      </c>
      <c r="C350" s="314" t="s">
        <v>618</v>
      </c>
      <c r="D350" s="253">
        <v>80</v>
      </c>
      <c r="E350" s="378"/>
      <c r="F350" s="254">
        <f t="shared" ref="F350" si="9">E350*D350</f>
        <v>0</v>
      </c>
      <c r="G350" s="181"/>
      <c r="H350" s="181"/>
      <c r="I350" s="181"/>
    </row>
    <row r="351" spans="1:9" ht="15.6">
      <c r="A351" s="343"/>
      <c r="B351" s="280"/>
      <c r="C351" s="257"/>
      <c r="D351" s="257"/>
      <c r="E351" s="388"/>
      <c r="F351" s="344"/>
      <c r="G351" s="194"/>
      <c r="H351" s="194"/>
      <c r="I351" s="194"/>
    </row>
    <row r="352" spans="1:9" ht="15.6">
      <c r="A352" s="285" t="s">
        <v>729</v>
      </c>
      <c r="B352" s="280" t="s">
        <v>619</v>
      </c>
      <c r="C352" s="314"/>
      <c r="D352" s="253"/>
      <c r="E352" s="378"/>
      <c r="F352" s="254"/>
      <c r="G352" s="181"/>
      <c r="H352" s="181"/>
      <c r="I352" s="181"/>
    </row>
    <row r="353" spans="1:9" ht="15.6">
      <c r="A353" s="285" t="s">
        <v>730</v>
      </c>
      <c r="B353" s="280" t="s">
        <v>620</v>
      </c>
      <c r="C353" s="314" t="s">
        <v>2</v>
      </c>
      <c r="D353" s="253">
        <v>52</v>
      </c>
      <c r="E353" s="378"/>
      <c r="F353" s="254">
        <f t="shared" ref="F353:F354" si="10">D353*E353</f>
        <v>0</v>
      </c>
      <c r="G353" s="181"/>
      <c r="H353" s="181"/>
      <c r="I353" s="181"/>
    </row>
    <row r="354" spans="1:9" ht="15.6">
      <c r="A354" s="285" t="s">
        <v>731</v>
      </c>
      <c r="B354" s="280" t="s">
        <v>621</v>
      </c>
      <c r="C354" s="314" t="s">
        <v>2</v>
      </c>
      <c r="D354" s="253">
        <v>52</v>
      </c>
      <c r="E354" s="378"/>
      <c r="F354" s="254">
        <f t="shared" si="10"/>
        <v>0</v>
      </c>
      <c r="G354" s="181"/>
      <c r="H354" s="181"/>
      <c r="I354" s="181"/>
    </row>
    <row r="355" spans="1:9">
      <c r="A355" s="244"/>
      <c r="B355" s="322"/>
      <c r="C355" s="314"/>
      <c r="D355" s="314"/>
      <c r="E355" s="378"/>
      <c r="F355" s="254"/>
      <c r="G355" s="181"/>
      <c r="H355" s="181"/>
      <c r="I355" s="181"/>
    </row>
    <row r="356" spans="1:9" ht="15.6">
      <c r="A356" s="226">
        <v>14</v>
      </c>
      <c r="B356" s="227" t="s">
        <v>622</v>
      </c>
      <c r="C356" s="257"/>
      <c r="D356" s="257"/>
      <c r="E356" s="388"/>
      <c r="F356" s="344"/>
      <c r="G356" s="194"/>
      <c r="H356" s="194"/>
      <c r="I356" s="194"/>
    </row>
    <row r="357" spans="1:9" ht="82.8">
      <c r="A357" s="343">
        <v>14.1</v>
      </c>
      <c r="B357" s="280" t="s">
        <v>623</v>
      </c>
      <c r="C357" s="314" t="s">
        <v>2</v>
      </c>
      <c r="D357" s="253">
        <v>1</v>
      </c>
      <c r="E357" s="378"/>
      <c r="F357" s="254">
        <f>E357*D357</f>
        <v>0</v>
      </c>
      <c r="G357" s="181"/>
      <c r="H357" s="181"/>
      <c r="I357" s="181"/>
    </row>
    <row r="358" spans="1:9" ht="15.6">
      <c r="A358" s="343"/>
      <c r="B358" s="345"/>
      <c r="C358" s="314"/>
      <c r="D358" s="253"/>
      <c r="E358" s="378"/>
      <c r="F358" s="254"/>
      <c r="G358" s="181"/>
      <c r="H358" s="181"/>
      <c r="I358" s="181"/>
    </row>
    <row r="359" spans="1:9" ht="82.8">
      <c r="A359" s="343">
        <v>14.2</v>
      </c>
      <c r="B359" s="280" t="s">
        <v>624</v>
      </c>
      <c r="C359" s="314" t="s">
        <v>2</v>
      </c>
      <c r="D359" s="253">
        <v>1</v>
      </c>
      <c r="E359" s="378"/>
      <c r="F359" s="254">
        <f>E359*D359</f>
        <v>0</v>
      </c>
      <c r="G359" s="181"/>
      <c r="H359" s="181"/>
      <c r="I359" s="181"/>
    </row>
    <row r="360" spans="1:9" ht="15.6">
      <c r="A360" s="343"/>
      <c r="B360" s="280"/>
      <c r="C360" s="314"/>
      <c r="D360" s="253"/>
      <c r="E360" s="378"/>
      <c r="F360" s="254"/>
      <c r="G360" s="181"/>
      <c r="H360" s="181"/>
      <c r="I360" s="181"/>
    </row>
    <row r="361" spans="1:9" ht="27.6">
      <c r="A361" s="343">
        <v>14.3</v>
      </c>
      <c r="B361" s="280" t="s">
        <v>625</v>
      </c>
      <c r="C361" s="314"/>
      <c r="D361" s="253"/>
      <c r="E361" s="378"/>
      <c r="F361" s="254"/>
      <c r="G361" s="181"/>
      <c r="H361" s="181"/>
      <c r="I361" s="181"/>
    </row>
    <row r="362" spans="1:9" ht="15.6">
      <c r="A362" s="343" t="s">
        <v>732</v>
      </c>
      <c r="B362" s="280" t="s">
        <v>626</v>
      </c>
      <c r="C362" s="314" t="s">
        <v>605</v>
      </c>
      <c r="D362" s="253">
        <v>30</v>
      </c>
      <c r="E362" s="378"/>
      <c r="F362" s="254">
        <f>E362*D362</f>
        <v>0</v>
      </c>
      <c r="G362" s="181"/>
      <c r="H362" s="181"/>
      <c r="I362" s="181"/>
    </row>
    <row r="363" spans="1:9" ht="27.6">
      <c r="A363" s="343" t="s">
        <v>733</v>
      </c>
      <c r="B363" s="280" t="s">
        <v>627</v>
      </c>
      <c r="C363" s="314" t="s">
        <v>605</v>
      </c>
      <c r="D363" s="253">
        <v>20</v>
      </c>
      <c r="E363" s="378"/>
      <c r="F363" s="254">
        <f>E363*D363</f>
        <v>0</v>
      </c>
      <c r="G363" s="181"/>
      <c r="H363" s="181"/>
      <c r="I363" s="181"/>
    </row>
    <row r="364" spans="1:9">
      <c r="A364" s="244"/>
      <c r="B364" s="322"/>
      <c r="C364" s="314"/>
      <c r="D364" s="253"/>
      <c r="E364" s="378"/>
      <c r="F364" s="254"/>
      <c r="G364" s="181"/>
      <c r="H364" s="181"/>
      <c r="I364" s="181"/>
    </row>
    <row r="365" spans="1:9" ht="15.6">
      <c r="A365" s="226">
        <v>15</v>
      </c>
      <c r="B365" s="227" t="s">
        <v>628</v>
      </c>
      <c r="C365" s="314"/>
      <c r="D365" s="253"/>
      <c r="E365" s="378"/>
      <c r="F365" s="254"/>
      <c r="G365" s="181"/>
      <c r="H365" s="181"/>
      <c r="I365" s="181"/>
    </row>
    <row r="366" spans="1:9" ht="27.6">
      <c r="A366" s="343">
        <v>15.1</v>
      </c>
      <c r="B366" s="280" t="s">
        <v>629</v>
      </c>
      <c r="C366" s="314" t="s">
        <v>2</v>
      </c>
      <c r="D366" s="253">
        <v>3</v>
      </c>
      <c r="E366" s="378"/>
      <c r="F366" s="254">
        <f>D366*E366</f>
        <v>0</v>
      </c>
      <c r="G366" s="181"/>
      <c r="H366" s="181"/>
      <c r="I366" s="181"/>
    </row>
    <row r="367" spans="1:9" ht="15.6">
      <c r="A367" s="343">
        <v>15.2</v>
      </c>
      <c r="B367" s="280" t="s">
        <v>630</v>
      </c>
      <c r="C367" s="314" t="s">
        <v>2</v>
      </c>
      <c r="D367" s="253">
        <v>1</v>
      </c>
      <c r="E367" s="378"/>
      <c r="F367" s="254">
        <f>D367*E367</f>
        <v>0</v>
      </c>
      <c r="G367" s="181"/>
      <c r="H367" s="181"/>
      <c r="I367" s="181"/>
    </row>
    <row r="368" spans="1:9">
      <c r="A368" s="244"/>
      <c r="B368" s="322"/>
      <c r="C368" s="314"/>
      <c r="D368" s="314"/>
      <c r="E368" s="378"/>
      <c r="F368" s="254"/>
      <c r="G368" s="181"/>
      <c r="H368" s="181"/>
      <c r="I368" s="181"/>
    </row>
    <row r="369" spans="1:9" ht="15.6">
      <c r="A369" s="346"/>
      <c r="B369" s="267" t="s">
        <v>429</v>
      </c>
      <c r="C369" s="257"/>
      <c r="D369" s="258"/>
      <c r="E369" s="379"/>
      <c r="F369" s="259">
        <f>SUM(F261:F367)</f>
        <v>0</v>
      </c>
      <c r="G369" s="182"/>
      <c r="H369" s="182"/>
      <c r="I369" s="182"/>
    </row>
    <row r="370" spans="1:9">
      <c r="A370" s="311"/>
      <c r="B370" s="282"/>
      <c r="C370" s="282"/>
      <c r="D370" s="282"/>
      <c r="E370" s="282"/>
      <c r="F370" s="283"/>
    </row>
    <row r="371" spans="1:9" ht="15.6">
      <c r="A371" s="231" t="s">
        <v>430</v>
      </c>
      <c r="B371" s="312" t="s">
        <v>436</v>
      </c>
      <c r="C371" s="312"/>
      <c r="D371" s="312"/>
      <c r="E371" s="312"/>
      <c r="F371" s="313"/>
      <c r="G371" s="190"/>
      <c r="H371" s="190"/>
      <c r="I371" s="190"/>
    </row>
    <row r="372" spans="1:9" ht="15.6">
      <c r="A372" s="342">
        <v>1</v>
      </c>
      <c r="B372" s="264" t="s">
        <v>811</v>
      </c>
      <c r="C372" s="314"/>
      <c r="D372" s="253"/>
      <c r="E372" s="378"/>
      <c r="F372" s="254"/>
      <c r="G372" s="181"/>
      <c r="H372" s="181"/>
      <c r="I372" s="181"/>
    </row>
    <row r="373" spans="1:9" ht="138">
      <c r="A373" s="343"/>
      <c r="B373" s="280" t="s">
        <v>812</v>
      </c>
      <c r="C373" s="314"/>
      <c r="D373" s="253"/>
      <c r="E373" s="378"/>
      <c r="F373" s="254"/>
      <c r="G373" s="181"/>
      <c r="H373" s="181"/>
      <c r="I373" s="181"/>
    </row>
    <row r="374" spans="1:9" ht="15.6">
      <c r="A374" s="343" t="s">
        <v>17</v>
      </c>
      <c r="B374" s="280" t="s">
        <v>856</v>
      </c>
      <c r="C374" s="314">
        <v>2</v>
      </c>
      <c r="D374" s="253" t="s">
        <v>2</v>
      </c>
      <c r="E374" s="378"/>
      <c r="F374" s="254">
        <f>E374*C374</f>
        <v>0</v>
      </c>
      <c r="G374" s="181"/>
      <c r="H374" s="181"/>
      <c r="I374" s="181"/>
    </row>
    <row r="375" spans="1:9" ht="15.6">
      <c r="A375" s="343" t="s">
        <v>30</v>
      </c>
      <c r="B375" s="280" t="s">
        <v>857</v>
      </c>
      <c r="C375" s="314">
        <v>1</v>
      </c>
      <c r="D375" s="253" t="s">
        <v>2</v>
      </c>
      <c r="E375" s="378"/>
      <c r="F375" s="254">
        <f>E375*C375</f>
        <v>0</v>
      </c>
      <c r="G375" s="181"/>
      <c r="H375" s="181"/>
      <c r="I375" s="181"/>
    </row>
    <row r="376" spans="1:9" ht="15.6">
      <c r="A376" s="343"/>
      <c r="B376" s="280"/>
      <c r="C376" s="314"/>
      <c r="D376" s="253"/>
      <c r="E376" s="378"/>
      <c r="F376" s="254"/>
      <c r="G376" s="181"/>
      <c r="H376" s="181"/>
      <c r="I376" s="181"/>
    </row>
    <row r="377" spans="1:9" ht="15.6">
      <c r="A377" s="342">
        <v>2</v>
      </c>
      <c r="B377" s="264" t="s">
        <v>813</v>
      </c>
      <c r="C377" s="314"/>
      <c r="D377" s="253"/>
      <c r="E377" s="378"/>
      <c r="F377" s="254"/>
      <c r="G377" s="181"/>
      <c r="H377" s="181"/>
      <c r="I377" s="181"/>
    </row>
    <row r="378" spans="1:9" ht="46.8">
      <c r="A378" s="343"/>
      <c r="B378" s="347" t="s">
        <v>858</v>
      </c>
      <c r="C378" s="314"/>
      <c r="D378" s="253"/>
      <c r="E378" s="378"/>
      <c r="F378" s="254"/>
      <c r="G378" s="181"/>
      <c r="H378" s="181"/>
      <c r="I378" s="181"/>
    </row>
    <row r="379" spans="1:9" ht="15.6">
      <c r="A379" s="343"/>
      <c r="B379" s="280" t="s">
        <v>814</v>
      </c>
      <c r="C379" s="314"/>
      <c r="D379" s="253"/>
      <c r="E379" s="378"/>
      <c r="F379" s="254"/>
      <c r="G379" s="181"/>
      <c r="H379" s="181"/>
      <c r="I379" s="181"/>
    </row>
    <row r="380" spans="1:9" ht="15.6">
      <c r="A380" s="343" t="s">
        <v>17</v>
      </c>
      <c r="B380" s="280" t="s">
        <v>861</v>
      </c>
      <c r="C380" s="314">
        <v>7</v>
      </c>
      <c r="D380" s="253" t="s">
        <v>2</v>
      </c>
      <c r="E380" s="378"/>
      <c r="F380" s="254">
        <f t="shared" ref="F380:F383" si="11">E380*C380</f>
        <v>0</v>
      </c>
      <c r="G380" s="181"/>
      <c r="H380" s="181"/>
      <c r="I380" s="181"/>
    </row>
    <row r="381" spans="1:9" ht="15.6">
      <c r="A381" s="343" t="s">
        <v>30</v>
      </c>
      <c r="B381" s="280" t="s">
        <v>860</v>
      </c>
      <c r="C381" s="314">
        <v>2</v>
      </c>
      <c r="D381" s="253" t="s">
        <v>2</v>
      </c>
      <c r="E381" s="378"/>
      <c r="F381" s="254">
        <f t="shared" si="11"/>
        <v>0</v>
      </c>
      <c r="G381" s="181"/>
      <c r="H381" s="181"/>
      <c r="I381" s="181"/>
    </row>
    <row r="382" spans="1:9" ht="15.6">
      <c r="A382" s="343" t="s">
        <v>127</v>
      </c>
      <c r="B382" s="280" t="s">
        <v>815</v>
      </c>
      <c r="C382" s="314">
        <v>3</v>
      </c>
      <c r="D382" s="253" t="s">
        <v>2</v>
      </c>
      <c r="E382" s="378"/>
      <c r="F382" s="254">
        <f t="shared" si="11"/>
        <v>0</v>
      </c>
      <c r="G382" s="181"/>
      <c r="H382" s="181"/>
      <c r="I382" s="181"/>
    </row>
    <row r="383" spans="1:9" ht="15.6">
      <c r="A383" s="343" t="s">
        <v>816</v>
      </c>
      <c r="B383" s="280" t="s">
        <v>859</v>
      </c>
      <c r="C383" s="314">
        <v>13</v>
      </c>
      <c r="D383" s="253" t="s">
        <v>2</v>
      </c>
      <c r="E383" s="378"/>
      <c r="F383" s="254">
        <f t="shared" si="11"/>
        <v>0</v>
      </c>
      <c r="G383" s="181"/>
      <c r="H383" s="181"/>
      <c r="I383" s="181"/>
    </row>
    <row r="384" spans="1:9" ht="15.6">
      <c r="A384" s="343"/>
      <c r="B384" s="280"/>
      <c r="C384" s="314"/>
      <c r="D384" s="253"/>
      <c r="E384" s="378"/>
      <c r="F384" s="254"/>
      <c r="G384" s="181"/>
      <c r="H384" s="181"/>
      <c r="I384" s="181"/>
    </row>
    <row r="385" spans="1:9" ht="15.6">
      <c r="A385" s="343" t="s">
        <v>817</v>
      </c>
      <c r="B385" s="280" t="s">
        <v>818</v>
      </c>
      <c r="C385" s="314">
        <v>25</v>
      </c>
      <c r="D385" s="253" t="s">
        <v>2</v>
      </c>
      <c r="E385" s="378"/>
      <c r="F385" s="254">
        <f>E385*C385</f>
        <v>0</v>
      </c>
      <c r="G385" s="181"/>
      <c r="H385" s="181"/>
      <c r="I385" s="181"/>
    </row>
    <row r="386" spans="1:9" ht="15.6">
      <c r="A386" s="343"/>
      <c r="B386" s="280"/>
      <c r="C386" s="314"/>
      <c r="D386" s="253"/>
      <c r="E386" s="378"/>
      <c r="F386" s="254"/>
      <c r="G386" s="181"/>
      <c r="H386" s="181"/>
      <c r="I386" s="181"/>
    </row>
    <row r="387" spans="1:9" ht="15.6">
      <c r="A387" s="342">
        <v>3</v>
      </c>
      <c r="B387" s="264" t="s">
        <v>819</v>
      </c>
      <c r="C387" s="314"/>
      <c r="D387" s="253"/>
      <c r="E387" s="378"/>
      <c r="F387" s="254"/>
      <c r="G387" s="181"/>
      <c r="H387" s="181"/>
      <c r="I387" s="181"/>
    </row>
    <row r="388" spans="1:9" ht="15.6">
      <c r="A388" s="343" t="s">
        <v>17</v>
      </c>
      <c r="B388" s="280" t="s">
        <v>820</v>
      </c>
      <c r="C388" s="314">
        <v>1</v>
      </c>
      <c r="D388" s="253" t="s">
        <v>2</v>
      </c>
      <c r="E388" s="378"/>
      <c r="F388" s="254">
        <f>E388*C388</f>
        <v>0</v>
      </c>
      <c r="G388" s="181"/>
      <c r="H388" s="181"/>
      <c r="I388" s="181"/>
    </row>
    <row r="389" spans="1:9" ht="15.6">
      <c r="A389" s="343"/>
      <c r="B389" s="280"/>
      <c r="C389" s="314"/>
      <c r="D389" s="253"/>
      <c r="E389" s="378"/>
      <c r="F389" s="254"/>
      <c r="G389" s="181"/>
      <c r="H389" s="181"/>
      <c r="I389" s="181"/>
    </row>
    <row r="390" spans="1:9" ht="15.6">
      <c r="A390" s="342">
        <v>4</v>
      </c>
      <c r="B390" s="264" t="s">
        <v>821</v>
      </c>
      <c r="C390" s="314"/>
      <c r="D390" s="253"/>
      <c r="E390" s="378"/>
      <c r="F390" s="254"/>
      <c r="G390" s="181"/>
      <c r="H390" s="181"/>
      <c r="I390" s="181"/>
    </row>
    <row r="391" spans="1:9" ht="15.6">
      <c r="A391" s="343" t="s">
        <v>17</v>
      </c>
      <c r="B391" s="280" t="s">
        <v>822</v>
      </c>
      <c r="C391" s="314">
        <v>30</v>
      </c>
      <c r="D391" s="253" t="s">
        <v>2</v>
      </c>
      <c r="E391" s="378"/>
      <c r="F391" s="254">
        <f>E391*C391</f>
        <v>0</v>
      </c>
      <c r="G391" s="181"/>
      <c r="H391" s="181"/>
      <c r="I391" s="181"/>
    </row>
    <row r="392" spans="1:9" ht="15.6">
      <c r="A392" s="343"/>
      <c r="B392" s="280"/>
      <c r="C392" s="314"/>
      <c r="D392" s="253"/>
      <c r="E392" s="378"/>
      <c r="F392" s="254"/>
      <c r="G392" s="181"/>
      <c r="H392" s="181"/>
      <c r="I392" s="181"/>
    </row>
    <row r="393" spans="1:9" ht="15.6">
      <c r="A393" s="342">
        <v>5</v>
      </c>
      <c r="B393" s="264" t="s">
        <v>823</v>
      </c>
      <c r="C393" s="314"/>
      <c r="D393" s="253"/>
      <c r="E393" s="378"/>
      <c r="F393" s="254"/>
      <c r="G393" s="181"/>
      <c r="H393" s="181"/>
      <c r="I393" s="181"/>
    </row>
    <row r="394" spans="1:9" ht="49.2">
      <c r="A394" s="343">
        <v>5.0999999999999996</v>
      </c>
      <c r="B394" s="280" t="s">
        <v>855</v>
      </c>
      <c r="C394" s="314"/>
      <c r="D394" s="253"/>
      <c r="E394" s="378"/>
      <c r="F394" s="254"/>
      <c r="G394" s="181"/>
      <c r="H394" s="181"/>
      <c r="I394" s="181"/>
    </row>
    <row r="395" spans="1:9" ht="15.6">
      <c r="A395" s="343" t="s">
        <v>17</v>
      </c>
      <c r="B395" s="280" t="s">
        <v>824</v>
      </c>
      <c r="C395" s="314">
        <v>20</v>
      </c>
      <c r="D395" s="253" t="s">
        <v>825</v>
      </c>
      <c r="E395" s="378"/>
      <c r="F395" s="254">
        <f t="shared" ref="F395:F403" si="12">E395*C395</f>
        <v>0</v>
      </c>
      <c r="G395" s="181"/>
      <c r="H395" s="181"/>
      <c r="I395" s="181"/>
    </row>
    <row r="396" spans="1:9" ht="15.6">
      <c r="A396" s="343" t="s">
        <v>30</v>
      </c>
      <c r="B396" s="280" t="s">
        <v>826</v>
      </c>
      <c r="C396" s="314">
        <v>100</v>
      </c>
      <c r="D396" s="253" t="s">
        <v>825</v>
      </c>
      <c r="E396" s="378"/>
      <c r="F396" s="254">
        <f t="shared" si="12"/>
        <v>0</v>
      </c>
      <c r="G396" s="181"/>
      <c r="H396" s="181"/>
      <c r="I396" s="181"/>
    </row>
    <row r="397" spans="1:9" ht="15.6">
      <c r="A397" s="343" t="s">
        <v>127</v>
      </c>
      <c r="B397" s="280" t="s">
        <v>827</v>
      </c>
      <c r="C397" s="314">
        <v>15</v>
      </c>
      <c r="D397" s="253" t="s">
        <v>825</v>
      </c>
      <c r="E397" s="378"/>
      <c r="F397" s="254">
        <f t="shared" si="12"/>
        <v>0</v>
      </c>
      <c r="G397" s="181"/>
      <c r="H397" s="181"/>
      <c r="I397" s="181"/>
    </row>
    <row r="398" spans="1:9" ht="15.6">
      <c r="A398" s="343" t="s">
        <v>816</v>
      </c>
      <c r="B398" s="280" t="s">
        <v>828</v>
      </c>
      <c r="C398" s="314">
        <v>25</v>
      </c>
      <c r="D398" s="253" t="s">
        <v>825</v>
      </c>
      <c r="E398" s="378"/>
      <c r="F398" s="254">
        <f t="shared" si="12"/>
        <v>0</v>
      </c>
      <c r="G398" s="181"/>
      <c r="H398" s="181"/>
      <c r="I398" s="181"/>
    </row>
    <row r="399" spans="1:9" ht="15.6">
      <c r="A399" s="343" t="s">
        <v>817</v>
      </c>
      <c r="B399" s="280" t="s">
        <v>829</v>
      </c>
      <c r="C399" s="314">
        <v>100</v>
      </c>
      <c r="D399" s="253" t="s">
        <v>825</v>
      </c>
      <c r="E399" s="378"/>
      <c r="F399" s="254">
        <f t="shared" si="12"/>
        <v>0</v>
      </c>
      <c r="G399" s="181"/>
      <c r="H399" s="181"/>
      <c r="I399" s="181"/>
    </row>
    <row r="400" spans="1:9" ht="15.6">
      <c r="A400" s="343" t="s">
        <v>830</v>
      </c>
      <c r="B400" s="280" t="s">
        <v>831</v>
      </c>
      <c r="C400" s="314">
        <v>75</v>
      </c>
      <c r="D400" s="253" t="s">
        <v>825</v>
      </c>
      <c r="E400" s="378"/>
      <c r="F400" s="254">
        <f t="shared" si="12"/>
        <v>0</v>
      </c>
      <c r="G400" s="181"/>
      <c r="H400" s="181"/>
      <c r="I400" s="181"/>
    </row>
    <row r="401" spans="1:9" ht="15.6">
      <c r="A401" s="343" t="s">
        <v>832</v>
      </c>
      <c r="B401" s="280" t="s">
        <v>833</v>
      </c>
      <c r="C401" s="314">
        <v>50</v>
      </c>
      <c r="D401" s="253" t="s">
        <v>825</v>
      </c>
      <c r="E401" s="378"/>
      <c r="F401" s="254">
        <f t="shared" si="12"/>
        <v>0</v>
      </c>
      <c r="G401" s="181"/>
      <c r="H401" s="181"/>
      <c r="I401" s="181"/>
    </row>
    <row r="402" spans="1:9" ht="15.6">
      <c r="A402" s="343" t="s">
        <v>834</v>
      </c>
      <c r="B402" s="280" t="s">
        <v>835</v>
      </c>
      <c r="C402" s="314">
        <v>25</v>
      </c>
      <c r="D402" s="253" t="s">
        <v>825</v>
      </c>
      <c r="E402" s="378"/>
      <c r="F402" s="254">
        <f t="shared" si="12"/>
        <v>0</v>
      </c>
      <c r="G402" s="181"/>
      <c r="H402" s="181"/>
      <c r="I402" s="181"/>
    </row>
    <row r="403" spans="1:9" ht="15.6">
      <c r="A403" s="343" t="s">
        <v>748</v>
      </c>
      <c r="B403" s="280" t="s">
        <v>836</v>
      </c>
      <c r="C403" s="314">
        <v>50</v>
      </c>
      <c r="D403" s="253" t="s">
        <v>825</v>
      </c>
      <c r="E403" s="378"/>
      <c r="F403" s="254">
        <f t="shared" si="12"/>
        <v>0</v>
      </c>
      <c r="G403" s="181"/>
      <c r="H403" s="181"/>
      <c r="I403" s="181"/>
    </row>
    <row r="404" spans="1:9" ht="15.6">
      <c r="A404" s="343"/>
      <c r="B404" s="280"/>
      <c r="C404" s="314"/>
      <c r="D404" s="253"/>
      <c r="E404" s="378"/>
      <c r="F404" s="254"/>
      <c r="G404" s="181"/>
      <c r="H404" s="181"/>
      <c r="I404" s="181"/>
    </row>
    <row r="405" spans="1:9" ht="15.6">
      <c r="A405" s="342">
        <v>6</v>
      </c>
      <c r="B405" s="264" t="s">
        <v>837</v>
      </c>
      <c r="C405" s="314"/>
      <c r="D405" s="253"/>
      <c r="E405" s="378"/>
      <c r="F405" s="254"/>
      <c r="G405" s="181"/>
      <c r="H405" s="181"/>
      <c r="I405" s="181"/>
    </row>
    <row r="406" spans="1:9" ht="27.6">
      <c r="A406" s="343">
        <v>6.1</v>
      </c>
      <c r="B406" s="280" t="s">
        <v>862</v>
      </c>
      <c r="C406" s="314"/>
      <c r="D406" s="253"/>
      <c r="E406" s="378"/>
      <c r="F406" s="254"/>
      <c r="G406" s="181"/>
      <c r="H406" s="181"/>
      <c r="I406" s="181"/>
    </row>
    <row r="407" spans="1:9" ht="15.6">
      <c r="A407" s="343" t="s">
        <v>17</v>
      </c>
      <c r="B407" s="280" t="s">
        <v>838</v>
      </c>
      <c r="C407" s="314">
        <v>485</v>
      </c>
      <c r="D407" s="253" t="s">
        <v>825</v>
      </c>
      <c r="E407" s="378"/>
      <c r="F407" s="254">
        <f>E407*C407</f>
        <v>0</v>
      </c>
      <c r="G407" s="181"/>
      <c r="H407" s="181"/>
      <c r="I407" s="181"/>
    </row>
    <row r="408" spans="1:9" ht="15.6">
      <c r="A408" s="343"/>
      <c r="B408" s="280"/>
      <c r="C408" s="314"/>
      <c r="D408" s="253"/>
      <c r="E408" s="378"/>
      <c r="F408" s="254"/>
      <c r="G408" s="181"/>
      <c r="H408" s="181"/>
      <c r="I408" s="181"/>
    </row>
    <row r="409" spans="1:9" ht="15.6">
      <c r="A409" s="342">
        <v>7</v>
      </c>
      <c r="B409" s="264" t="s">
        <v>839</v>
      </c>
      <c r="C409" s="314"/>
      <c r="D409" s="253"/>
      <c r="E409" s="378"/>
      <c r="F409" s="254"/>
      <c r="G409" s="181"/>
      <c r="H409" s="181"/>
      <c r="I409" s="181"/>
    </row>
    <row r="410" spans="1:9" ht="27.6">
      <c r="A410" s="343">
        <v>7.1</v>
      </c>
      <c r="B410" s="280" t="s">
        <v>840</v>
      </c>
      <c r="C410" s="314"/>
      <c r="D410" s="253"/>
      <c r="E410" s="378"/>
      <c r="F410" s="254"/>
      <c r="G410" s="181"/>
      <c r="H410" s="181"/>
      <c r="I410" s="181"/>
    </row>
    <row r="411" spans="1:9" ht="15.6">
      <c r="A411" s="343" t="s">
        <v>17</v>
      </c>
      <c r="B411" s="280" t="s">
        <v>841</v>
      </c>
      <c r="C411" s="314">
        <v>100</v>
      </c>
      <c r="D411" s="253" t="s">
        <v>825</v>
      </c>
      <c r="E411" s="378"/>
      <c r="F411" s="254">
        <f t="shared" ref="F411:F412" si="13">E411*C411</f>
        <v>0</v>
      </c>
      <c r="G411" s="181"/>
      <c r="H411" s="181"/>
      <c r="I411" s="181"/>
    </row>
    <row r="412" spans="1:9" ht="15.6">
      <c r="A412" s="343" t="s">
        <v>30</v>
      </c>
      <c r="B412" s="280" t="s">
        <v>842</v>
      </c>
      <c r="C412" s="314">
        <v>50</v>
      </c>
      <c r="D412" s="253" t="s">
        <v>825</v>
      </c>
      <c r="E412" s="378"/>
      <c r="F412" s="254">
        <f t="shared" si="13"/>
        <v>0</v>
      </c>
      <c r="G412" s="181"/>
      <c r="H412" s="181"/>
      <c r="I412" s="181"/>
    </row>
    <row r="413" spans="1:9" ht="15.6">
      <c r="A413" s="343"/>
      <c r="B413" s="280"/>
      <c r="C413" s="314"/>
      <c r="D413" s="253"/>
      <c r="E413" s="378"/>
      <c r="F413" s="254"/>
      <c r="G413" s="181"/>
      <c r="H413" s="181"/>
      <c r="I413" s="181"/>
    </row>
    <row r="414" spans="1:9" ht="15.6">
      <c r="A414" s="342">
        <v>8</v>
      </c>
      <c r="B414" s="264" t="s">
        <v>843</v>
      </c>
      <c r="C414" s="314"/>
      <c r="D414" s="253"/>
      <c r="E414" s="378"/>
      <c r="F414" s="254"/>
      <c r="G414" s="181"/>
      <c r="H414" s="181"/>
      <c r="I414" s="181"/>
    </row>
    <row r="415" spans="1:9" ht="27.6">
      <c r="A415" s="343">
        <v>8.1</v>
      </c>
      <c r="B415" s="348" t="s">
        <v>863</v>
      </c>
      <c r="C415" s="314"/>
      <c r="D415" s="253"/>
      <c r="E415" s="378"/>
      <c r="F415" s="254"/>
      <c r="G415" s="181"/>
      <c r="H415" s="181"/>
      <c r="I415" s="181"/>
    </row>
    <row r="416" spans="1:9" ht="15.6">
      <c r="A416" s="343" t="s">
        <v>17</v>
      </c>
      <c r="B416" s="280" t="s">
        <v>844</v>
      </c>
      <c r="C416" s="314">
        <v>50</v>
      </c>
      <c r="D416" s="253" t="s">
        <v>825</v>
      </c>
      <c r="E416" s="378"/>
      <c r="F416" s="254">
        <f t="shared" ref="F416:F418" si="14">E416*C416</f>
        <v>0</v>
      </c>
      <c r="G416" s="181"/>
      <c r="H416" s="181"/>
      <c r="I416" s="181"/>
    </row>
    <row r="417" spans="1:9" ht="15.6">
      <c r="A417" s="343" t="s">
        <v>30</v>
      </c>
      <c r="B417" s="280" t="s">
        <v>845</v>
      </c>
      <c r="C417" s="314">
        <v>80</v>
      </c>
      <c r="D417" s="253" t="s">
        <v>825</v>
      </c>
      <c r="E417" s="378"/>
      <c r="F417" s="254">
        <f t="shared" si="14"/>
        <v>0</v>
      </c>
      <c r="G417" s="181"/>
      <c r="H417" s="181"/>
      <c r="I417" s="181"/>
    </row>
    <row r="418" spans="1:9" ht="15.6">
      <c r="A418" s="343" t="s">
        <v>127</v>
      </c>
      <c r="B418" s="280" t="s">
        <v>846</v>
      </c>
      <c r="C418" s="314">
        <v>30</v>
      </c>
      <c r="D418" s="253" t="s">
        <v>825</v>
      </c>
      <c r="E418" s="378"/>
      <c r="F418" s="254">
        <f t="shared" si="14"/>
        <v>0</v>
      </c>
      <c r="G418" s="181"/>
      <c r="H418" s="181"/>
      <c r="I418" s="181"/>
    </row>
    <row r="419" spans="1:9" ht="15.6">
      <c r="A419" s="343"/>
      <c r="B419" s="280"/>
      <c r="C419" s="314"/>
      <c r="D419" s="253"/>
      <c r="E419" s="378"/>
      <c r="F419" s="254"/>
      <c r="G419" s="181"/>
      <c r="H419" s="181"/>
      <c r="I419" s="181"/>
    </row>
    <row r="420" spans="1:9" ht="15.6">
      <c r="A420" s="342">
        <v>9</v>
      </c>
      <c r="B420" s="264" t="s">
        <v>847</v>
      </c>
      <c r="C420" s="314"/>
      <c r="D420" s="253"/>
      <c r="E420" s="378"/>
      <c r="F420" s="254"/>
      <c r="G420" s="181"/>
      <c r="H420" s="181"/>
      <c r="I420" s="181"/>
    </row>
    <row r="421" spans="1:9" ht="15.6">
      <c r="A421" s="343">
        <v>9.1</v>
      </c>
      <c r="B421" s="280" t="s">
        <v>848</v>
      </c>
      <c r="C421" s="314">
        <v>1</v>
      </c>
      <c r="D421" s="253" t="s">
        <v>849</v>
      </c>
      <c r="E421" s="378"/>
      <c r="F421" s="254">
        <f>E421*C421</f>
        <v>0</v>
      </c>
      <c r="G421" s="181"/>
      <c r="H421" s="181"/>
      <c r="I421" s="181"/>
    </row>
    <row r="422" spans="1:9" ht="15.6">
      <c r="A422" s="343"/>
      <c r="B422" s="280"/>
      <c r="C422" s="314"/>
      <c r="D422" s="253"/>
      <c r="E422" s="378"/>
      <c r="F422" s="254"/>
      <c r="G422" s="181"/>
      <c r="H422" s="181"/>
      <c r="I422" s="181"/>
    </row>
    <row r="423" spans="1:9" ht="15.6">
      <c r="A423" s="342">
        <v>10</v>
      </c>
      <c r="B423" s="264" t="s">
        <v>850</v>
      </c>
      <c r="C423" s="314"/>
      <c r="D423" s="253"/>
      <c r="E423" s="378"/>
      <c r="F423" s="254"/>
      <c r="G423" s="181"/>
      <c r="H423" s="181"/>
      <c r="I423" s="181"/>
    </row>
    <row r="424" spans="1:9" ht="15.6">
      <c r="A424" s="343">
        <v>10.1</v>
      </c>
      <c r="B424" s="280" t="s">
        <v>851</v>
      </c>
      <c r="C424" s="314"/>
      <c r="D424" s="253"/>
      <c r="E424" s="378"/>
      <c r="F424" s="254"/>
      <c r="G424" s="181"/>
      <c r="H424" s="181"/>
      <c r="I424" s="181"/>
    </row>
    <row r="425" spans="1:9" ht="15.6">
      <c r="A425" s="343" t="s">
        <v>17</v>
      </c>
      <c r="B425" s="280" t="s">
        <v>852</v>
      </c>
      <c r="C425" s="314">
        <v>250</v>
      </c>
      <c r="D425" s="253" t="s">
        <v>11</v>
      </c>
      <c r="E425" s="378"/>
      <c r="F425" s="254">
        <f>E425*C425</f>
        <v>0</v>
      </c>
      <c r="G425" s="181"/>
      <c r="H425" s="181"/>
      <c r="I425" s="181"/>
    </row>
    <row r="426" spans="1:9" ht="15.6">
      <c r="A426" s="343"/>
      <c r="B426" s="280"/>
      <c r="C426" s="314"/>
      <c r="D426" s="253"/>
      <c r="E426" s="378"/>
      <c r="F426" s="254"/>
      <c r="G426" s="181"/>
      <c r="H426" s="181"/>
      <c r="I426" s="181"/>
    </row>
    <row r="427" spans="1:9" ht="15.6">
      <c r="A427" s="342">
        <v>11</v>
      </c>
      <c r="B427" s="264" t="s">
        <v>853</v>
      </c>
      <c r="C427" s="314"/>
      <c r="D427" s="253"/>
      <c r="E427" s="378"/>
      <c r="F427" s="254"/>
      <c r="G427" s="181"/>
      <c r="H427" s="181"/>
      <c r="I427" s="181"/>
    </row>
    <row r="428" spans="1:9" ht="41.4">
      <c r="A428" s="343" t="s">
        <v>17</v>
      </c>
      <c r="B428" s="280" t="s">
        <v>854</v>
      </c>
      <c r="C428" s="314">
        <v>3</v>
      </c>
      <c r="D428" s="253" t="s">
        <v>2</v>
      </c>
      <c r="E428" s="378"/>
      <c r="F428" s="254">
        <f>E428*C428</f>
        <v>0</v>
      </c>
      <c r="G428" s="181"/>
      <c r="H428" s="181"/>
      <c r="I428" s="181"/>
    </row>
    <row r="429" spans="1:9" ht="15.6">
      <c r="A429" s="343"/>
      <c r="B429" s="280"/>
      <c r="C429" s="314"/>
      <c r="D429" s="253"/>
      <c r="E429" s="378"/>
      <c r="F429" s="254"/>
      <c r="G429" s="181"/>
      <c r="H429" s="181"/>
      <c r="I429" s="181"/>
    </row>
    <row r="430" spans="1:9" ht="15.6">
      <c r="A430" s="346"/>
      <c r="B430" s="267" t="s">
        <v>431</v>
      </c>
      <c r="C430" s="257"/>
      <c r="D430" s="258"/>
      <c r="E430" s="379"/>
      <c r="F430" s="259">
        <f>SUM(F373:F428)</f>
        <v>0</v>
      </c>
      <c r="G430" s="181"/>
      <c r="H430" s="181"/>
      <c r="I430" s="181"/>
    </row>
    <row r="431" spans="1:9" ht="15.6">
      <c r="A431" s="343"/>
      <c r="B431" s="280"/>
      <c r="C431" s="314"/>
      <c r="D431" s="253"/>
      <c r="E431" s="378"/>
      <c r="F431" s="254"/>
      <c r="G431" s="181"/>
      <c r="H431" s="181"/>
      <c r="I431" s="181"/>
    </row>
    <row r="432" spans="1:9" ht="15.6">
      <c r="A432" s="342" t="s">
        <v>661</v>
      </c>
      <c r="B432" s="264" t="s">
        <v>662</v>
      </c>
      <c r="C432" s="314"/>
      <c r="D432" s="253"/>
      <c r="E432" s="378"/>
      <c r="F432" s="254"/>
      <c r="G432" s="181"/>
      <c r="H432" s="181"/>
      <c r="I432" s="181"/>
    </row>
    <row r="433" spans="1:9" ht="15.6">
      <c r="A433" s="343">
        <v>1</v>
      </c>
      <c r="B433" s="280" t="s">
        <v>671</v>
      </c>
      <c r="C433" s="314"/>
      <c r="D433" s="253"/>
      <c r="E433" s="378"/>
      <c r="F433" s="254"/>
      <c r="G433" s="181"/>
      <c r="H433" s="181"/>
      <c r="I433" s="181"/>
    </row>
    <row r="434" spans="1:9" ht="15.6">
      <c r="A434" s="343">
        <v>1.1000000000000001</v>
      </c>
      <c r="B434" s="280" t="s">
        <v>664</v>
      </c>
      <c r="C434" s="314">
        <v>2</v>
      </c>
      <c r="D434" s="253" t="s">
        <v>663</v>
      </c>
      <c r="E434" s="378"/>
      <c r="F434" s="254">
        <f t="shared" ref="F434:F442" si="15">E434*C434</f>
        <v>0</v>
      </c>
      <c r="G434" s="181"/>
      <c r="H434" s="181"/>
      <c r="I434" s="181"/>
    </row>
    <row r="435" spans="1:9" ht="15.6">
      <c r="A435" s="343">
        <v>1.2</v>
      </c>
      <c r="B435" s="280" t="s">
        <v>665</v>
      </c>
      <c r="C435" s="314">
        <v>1</v>
      </c>
      <c r="D435" s="253" t="s">
        <v>663</v>
      </c>
      <c r="E435" s="378"/>
      <c r="F435" s="254">
        <f t="shared" si="15"/>
        <v>0</v>
      </c>
      <c r="G435" s="181"/>
      <c r="H435" s="181"/>
      <c r="I435" s="181"/>
    </row>
    <row r="436" spans="1:9" ht="15.6">
      <c r="A436" s="343">
        <v>1.3</v>
      </c>
      <c r="B436" s="280" t="s">
        <v>666</v>
      </c>
      <c r="C436" s="314">
        <v>1</v>
      </c>
      <c r="D436" s="253" t="s">
        <v>663</v>
      </c>
      <c r="E436" s="378"/>
      <c r="F436" s="254">
        <f t="shared" si="15"/>
        <v>0</v>
      </c>
      <c r="G436" s="181"/>
      <c r="H436" s="181"/>
      <c r="I436" s="181"/>
    </row>
    <row r="437" spans="1:9" ht="41.4">
      <c r="A437" s="343">
        <v>1.4</v>
      </c>
      <c r="B437" s="280" t="s">
        <v>743</v>
      </c>
      <c r="C437" s="314">
        <v>1</v>
      </c>
      <c r="D437" s="253" t="s">
        <v>663</v>
      </c>
      <c r="E437" s="378"/>
      <c r="F437" s="254">
        <f t="shared" si="15"/>
        <v>0</v>
      </c>
      <c r="G437" s="181"/>
      <c r="H437" s="181"/>
      <c r="I437" s="181"/>
    </row>
    <row r="438" spans="1:9" ht="15.6">
      <c r="A438" s="343">
        <v>1.5</v>
      </c>
      <c r="B438" s="280" t="s">
        <v>667</v>
      </c>
      <c r="C438" s="314">
        <v>2</v>
      </c>
      <c r="D438" s="253" t="s">
        <v>663</v>
      </c>
      <c r="E438" s="378"/>
      <c r="F438" s="254">
        <f t="shared" si="15"/>
        <v>0</v>
      </c>
      <c r="G438" s="181"/>
      <c r="H438" s="181"/>
      <c r="I438" s="181"/>
    </row>
    <row r="439" spans="1:9" ht="15.6">
      <c r="A439" s="343">
        <v>1.6</v>
      </c>
      <c r="B439" s="280" t="s">
        <v>668</v>
      </c>
      <c r="C439" s="314">
        <v>1</v>
      </c>
      <c r="D439" s="253" t="s">
        <v>663</v>
      </c>
      <c r="E439" s="378"/>
      <c r="F439" s="254">
        <f t="shared" si="15"/>
        <v>0</v>
      </c>
      <c r="G439" s="181"/>
      <c r="H439" s="181"/>
      <c r="I439" s="181"/>
    </row>
    <row r="440" spans="1:9" ht="15.6">
      <c r="A440" s="343">
        <v>1.7</v>
      </c>
      <c r="B440" s="280" t="s">
        <v>669</v>
      </c>
      <c r="C440" s="314">
        <v>1</v>
      </c>
      <c r="D440" s="253" t="s">
        <v>663</v>
      </c>
      <c r="E440" s="378"/>
      <c r="F440" s="254">
        <f t="shared" si="15"/>
        <v>0</v>
      </c>
      <c r="G440" s="181"/>
      <c r="H440" s="181"/>
      <c r="I440" s="181"/>
    </row>
    <row r="441" spans="1:9" ht="15.6">
      <c r="A441" s="343">
        <v>1.8</v>
      </c>
      <c r="B441" s="280" t="s">
        <v>670</v>
      </c>
      <c r="C441" s="314">
        <v>1</v>
      </c>
      <c r="D441" s="253" t="s">
        <v>663</v>
      </c>
      <c r="E441" s="378"/>
      <c r="F441" s="254">
        <f>E441*C441</f>
        <v>0</v>
      </c>
      <c r="G441" s="181"/>
      <c r="H441" s="181"/>
      <c r="I441" s="181"/>
    </row>
    <row r="442" spans="1:9" ht="41.4">
      <c r="A442" s="343">
        <v>1.9</v>
      </c>
      <c r="B442" s="280" t="s">
        <v>740</v>
      </c>
      <c r="C442" s="314">
        <v>1</v>
      </c>
      <c r="D442" s="253" t="s">
        <v>663</v>
      </c>
      <c r="E442" s="378"/>
      <c r="F442" s="254">
        <f t="shared" si="15"/>
        <v>0</v>
      </c>
      <c r="G442" s="181"/>
      <c r="H442" s="181"/>
      <c r="I442" s="181"/>
    </row>
    <row r="443" spans="1:9" ht="15.6">
      <c r="A443" s="343"/>
      <c r="B443" s="280"/>
      <c r="C443" s="314"/>
      <c r="D443" s="253"/>
      <c r="E443" s="378"/>
      <c r="F443" s="254"/>
      <c r="G443" s="181"/>
      <c r="H443" s="181"/>
      <c r="I443" s="181"/>
    </row>
    <row r="444" spans="1:9" ht="15.6">
      <c r="A444" s="343">
        <v>2</v>
      </c>
      <c r="B444" s="280" t="s">
        <v>685</v>
      </c>
      <c r="C444" s="314"/>
      <c r="D444" s="253"/>
      <c r="E444" s="378"/>
      <c r="F444" s="254"/>
      <c r="G444" s="181"/>
      <c r="H444" s="181"/>
      <c r="I444" s="181"/>
    </row>
    <row r="445" spans="1:9" ht="15.6">
      <c r="A445" s="343">
        <v>2.1</v>
      </c>
      <c r="B445" s="280" t="s">
        <v>686</v>
      </c>
      <c r="C445" s="314">
        <v>2</v>
      </c>
      <c r="D445" s="253" t="s">
        <v>672</v>
      </c>
      <c r="E445" s="378"/>
      <c r="F445" s="254">
        <f t="shared" ref="F445:F454" si="16">E445*C445</f>
        <v>0</v>
      </c>
      <c r="G445" s="181"/>
      <c r="H445" s="181"/>
      <c r="I445" s="181"/>
    </row>
    <row r="446" spans="1:9" ht="15.6">
      <c r="A446" s="343">
        <v>2.2000000000000002</v>
      </c>
      <c r="B446" s="280" t="s">
        <v>673</v>
      </c>
      <c r="C446" s="314">
        <v>2</v>
      </c>
      <c r="D446" s="253" t="s">
        <v>663</v>
      </c>
      <c r="E446" s="378"/>
      <c r="F446" s="254">
        <f t="shared" si="16"/>
        <v>0</v>
      </c>
      <c r="G446" s="181"/>
      <c r="H446" s="181"/>
      <c r="I446" s="181"/>
    </row>
    <row r="447" spans="1:9" ht="15.6">
      <c r="A447" s="343">
        <v>2.2999999999999998</v>
      </c>
      <c r="B447" s="280" t="s">
        <v>674</v>
      </c>
      <c r="C447" s="314">
        <v>2</v>
      </c>
      <c r="D447" s="253" t="s">
        <v>663</v>
      </c>
      <c r="E447" s="378"/>
      <c r="F447" s="254">
        <f t="shared" si="16"/>
        <v>0</v>
      </c>
      <c r="G447" s="181"/>
      <c r="H447" s="181"/>
      <c r="I447" s="181"/>
    </row>
    <row r="448" spans="1:9" ht="15.6">
      <c r="A448" s="343">
        <v>2.4</v>
      </c>
      <c r="B448" s="280" t="s">
        <v>675</v>
      </c>
      <c r="C448" s="314">
        <v>2</v>
      </c>
      <c r="D448" s="253" t="s">
        <v>663</v>
      </c>
      <c r="E448" s="378"/>
      <c r="F448" s="254">
        <f t="shared" si="16"/>
        <v>0</v>
      </c>
      <c r="G448" s="181"/>
      <c r="H448" s="181"/>
      <c r="I448" s="181"/>
    </row>
    <row r="449" spans="1:9" ht="15.6">
      <c r="A449" s="343">
        <v>2.5</v>
      </c>
      <c r="B449" s="280" t="s">
        <v>676</v>
      </c>
      <c r="C449" s="314">
        <v>2</v>
      </c>
      <c r="D449" s="253" t="s">
        <v>663</v>
      </c>
      <c r="E449" s="378"/>
      <c r="F449" s="254">
        <f t="shared" si="16"/>
        <v>0</v>
      </c>
      <c r="G449" s="181"/>
      <c r="H449" s="181"/>
      <c r="I449" s="181"/>
    </row>
    <row r="450" spans="1:9" ht="15.6">
      <c r="A450" s="343">
        <v>2.6</v>
      </c>
      <c r="B450" s="280" t="s">
        <v>677</v>
      </c>
      <c r="C450" s="314">
        <v>2</v>
      </c>
      <c r="D450" s="253" t="s">
        <v>663</v>
      </c>
      <c r="E450" s="378"/>
      <c r="F450" s="254">
        <f t="shared" si="16"/>
        <v>0</v>
      </c>
      <c r="G450" s="181"/>
      <c r="H450" s="181"/>
      <c r="I450" s="181"/>
    </row>
    <row r="451" spans="1:9" ht="15.6">
      <c r="A451" s="343">
        <v>2.7</v>
      </c>
      <c r="B451" s="280" t="s">
        <v>678</v>
      </c>
      <c r="C451" s="314">
        <v>2</v>
      </c>
      <c r="D451" s="253" t="s">
        <v>663</v>
      </c>
      <c r="E451" s="378"/>
      <c r="F451" s="254">
        <f t="shared" si="16"/>
        <v>0</v>
      </c>
      <c r="G451" s="181"/>
      <c r="H451" s="181"/>
      <c r="I451" s="181"/>
    </row>
    <row r="452" spans="1:9" ht="15.6">
      <c r="A452" s="343">
        <v>2.8</v>
      </c>
      <c r="B452" s="280" t="s">
        <v>679</v>
      </c>
      <c r="C452" s="314">
        <v>2</v>
      </c>
      <c r="D452" s="253" t="s">
        <v>663</v>
      </c>
      <c r="E452" s="378"/>
      <c r="F452" s="254">
        <f t="shared" si="16"/>
        <v>0</v>
      </c>
      <c r="G452" s="181"/>
      <c r="H452" s="181"/>
      <c r="I452" s="181"/>
    </row>
    <row r="453" spans="1:9" ht="15.6">
      <c r="A453" s="343">
        <v>2.9</v>
      </c>
      <c r="B453" s="280" t="s">
        <v>669</v>
      </c>
      <c r="C453" s="314">
        <v>2</v>
      </c>
      <c r="D453" s="253" t="s">
        <v>663</v>
      </c>
      <c r="E453" s="378"/>
      <c r="F453" s="254">
        <f t="shared" si="16"/>
        <v>0</v>
      </c>
      <c r="G453" s="181"/>
      <c r="H453" s="181"/>
      <c r="I453" s="181"/>
    </row>
    <row r="454" spans="1:9" ht="41.4">
      <c r="A454" s="343">
        <v>2.1</v>
      </c>
      <c r="B454" s="280" t="s">
        <v>740</v>
      </c>
      <c r="C454" s="314">
        <v>2</v>
      </c>
      <c r="D454" s="253" t="s">
        <v>663</v>
      </c>
      <c r="E454" s="378"/>
      <c r="F454" s="254">
        <f t="shared" si="16"/>
        <v>0</v>
      </c>
      <c r="G454" s="181"/>
      <c r="H454" s="181"/>
      <c r="I454" s="181"/>
    </row>
    <row r="455" spans="1:9" ht="41.4">
      <c r="A455" s="343" t="s">
        <v>741</v>
      </c>
      <c r="B455" s="280" t="s">
        <v>742</v>
      </c>
      <c r="C455" s="314">
        <v>1</v>
      </c>
      <c r="D455" s="253" t="s">
        <v>663</v>
      </c>
      <c r="E455" s="378"/>
      <c r="F455" s="254">
        <f t="shared" ref="F455" si="17">E455*C455</f>
        <v>0</v>
      </c>
      <c r="G455" s="181"/>
      <c r="H455" s="181"/>
      <c r="I455" s="181"/>
    </row>
    <row r="456" spans="1:9" ht="15.6">
      <c r="A456" s="342"/>
      <c r="B456" s="264" t="s">
        <v>680</v>
      </c>
      <c r="C456" s="349"/>
      <c r="D456" s="350"/>
      <c r="E456" s="389"/>
      <c r="F456" s="324">
        <f>SUM(F433:F455)</f>
        <v>0</v>
      </c>
      <c r="G456" s="181"/>
      <c r="H456" s="181"/>
      <c r="I456" s="181"/>
    </row>
    <row r="457" spans="1:9" ht="15.6">
      <c r="A457" s="343"/>
      <c r="B457" s="280"/>
      <c r="C457" s="314"/>
      <c r="D457" s="253"/>
      <c r="E457" s="378"/>
      <c r="F457" s="254"/>
      <c r="G457" s="181"/>
      <c r="H457" s="181"/>
      <c r="I457" s="181"/>
    </row>
    <row r="458" spans="1:9" ht="15.6">
      <c r="A458" s="342" t="s">
        <v>744</v>
      </c>
      <c r="B458" s="264" t="s">
        <v>745</v>
      </c>
      <c r="C458" s="314"/>
      <c r="D458" s="253"/>
      <c r="E458" s="378"/>
      <c r="F458" s="254"/>
      <c r="G458" s="181"/>
      <c r="H458" s="181"/>
      <c r="I458" s="181"/>
    </row>
    <row r="459" spans="1:9" ht="165.6">
      <c r="A459" s="343">
        <v>1</v>
      </c>
      <c r="B459" s="280" t="s">
        <v>780</v>
      </c>
      <c r="C459" s="314" t="s">
        <v>9</v>
      </c>
      <c r="D459" s="253">
        <v>1</v>
      </c>
      <c r="E459" s="378"/>
      <c r="F459" s="254">
        <f t="shared" ref="F459:F460" si="18">E459*D459</f>
        <v>0</v>
      </c>
      <c r="G459" s="181"/>
      <c r="H459" s="181"/>
      <c r="I459" s="181"/>
    </row>
    <row r="460" spans="1:9" ht="27.6">
      <c r="A460" s="343">
        <v>2</v>
      </c>
      <c r="B460" s="280" t="s">
        <v>746</v>
      </c>
      <c r="C460" s="314" t="s">
        <v>11</v>
      </c>
      <c r="D460" s="253">
        <v>250</v>
      </c>
      <c r="E460" s="378"/>
      <c r="F460" s="254">
        <f t="shared" si="18"/>
        <v>0</v>
      </c>
      <c r="G460" s="181"/>
      <c r="H460" s="181"/>
      <c r="I460" s="181"/>
    </row>
    <row r="461" spans="1:9" ht="15.6">
      <c r="A461" s="343">
        <v>3</v>
      </c>
      <c r="B461" s="280" t="s">
        <v>747</v>
      </c>
      <c r="C461" s="314"/>
      <c r="D461" s="253"/>
      <c r="E461" s="378"/>
      <c r="F461" s="254"/>
      <c r="G461" s="181"/>
      <c r="H461" s="181"/>
      <c r="I461" s="181"/>
    </row>
    <row r="462" spans="1:9" ht="55.2">
      <c r="A462" s="343" t="s">
        <v>748</v>
      </c>
      <c r="B462" s="280" t="s">
        <v>749</v>
      </c>
      <c r="C462" s="314" t="s">
        <v>750</v>
      </c>
      <c r="D462" s="253">
        <v>25</v>
      </c>
      <c r="E462" s="378"/>
      <c r="F462" s="254">
        <f t="shared" ref="F462:F463" si="19">E462*D462</f>
        <v>0</v>
      </c>
      <c r="G462" s="181"/>
      <c r="H462" s="181"/>
      <c r="I462" s="181"/>
    </row>
    <row r="463" spans="1:9" ht="55.2">
      <c r="A463" s="343" t="s">
        <v>751</v>
      </c>
      <c r="B463" s="280" t="s">
        <v>752</v>
      </c>
      <c r="C463" s="314" t="s">
        <v>750</v>
      </c>
      <c r="D463" s="253">
        <v>13</v>
      </c>
      <c r="E463" s="378"/>
      <c r="F463" s="254">
        <f t="shared" si="19"/>
        <v>0</v>
      </c>
      <c r="G463" s="181"/>
      <c r="H463" s="181"/>
      <c r="I463" s="181"/>
    </row>
    <row r="464" spans="1:9" ht="27.6">
      <c r="A464" s="343"/>
      <c r="B464" s="280" t="s">
        <v>753</v>
      </c>
      <c r="C464" s="314"/>
      <c r="D464" s="253"/>
      <c r="E464" s="378"/>
      <c r="F464" s="254"/>
      <c r="G464" s="181"/>
      <c r="H464" s="181"/>
      <c r="I464" s="181"/>
    </row>
    <row r="465" spans="1:9" ht="41.4">
      <c r="A465" s="343" t="s">
        <v>754</v>
      </c>
      <c r="B465" s="280" t="s">
        <v>755</v>
      </c>
      <c r="C465" s="314" t="s">
        <v>750</v>
      </c>
      <c r="D465" s="253">
        <v>9</v>
      </c>
      <c r="E465" s="378"/>
      <c r="F465" s="254">
        <f t="shared" ref="F465:F466" si="20">E465*D465</f>
        <v>0</v>
      </c>
      <c r="G465" s="181"/>
      <c r="H465" s="181"/>
      <c r="I465" s="181"/>
    </row>
    <row r="466" spans="1:9" ht="41.4">
      <c r="A466" s="343" t="s">
        <v>756</v>
      </c>
      <c r="B466" s="280" t="s">
        <v>757</v>
      </c>
      <c r="C466" s="314" t="s">
        <v>750</v>
      </c>
      <c r="D466" s="253">
        <v>11</v>
      </c>
      <c r="E466" s="378"/>
      <c r="F466" s="254">
        <f t="shared" si="20"/>
        <v>0</v>
      </c>
      <c r="G466" s="181"/>
      <c r="H466" s="181"/>
      <c r="I466" s="181"/>
    </row>
    <row r="467" spans="1:9" ht="96.6">
      <c r="A467" s="351">
        <v>4</v>
      </c>
      <c r="B467" s="249" t="s">
        <v>865</v>
      </c>
      <c r="C467" s="352" t="s">
        <v>776</v>
      </c>
      <c r="D467" s="353">
        <v>10</v>
      </c>
      <c r="E467" s="172"/>
      <c r="F467" s="355">
        <f>E467*D467</f>
        <v>0</v>
      </c>
      <c r="G467" s="196"/>
      <c r="H467" s="196"/>
      <c r="I467" s="196"/>
    </row>
    <row r="468" spans="1:9" ht="69">
      <c r="A468" s="351">
        <v>5</v>
      </c>
      <c r="B468" s="249" t="s">
        <v>777</v>
      </c>
      <c r="C468" s="352"/>
      <c r="D468" s="353"/>
      <c r="E468" s="172"/>
      <c r="F468" s="355"/>
      <c r="G468" s="196"/>
      <c r="H468" s="196"/>
      <c r="I468" s="196"/>
    </row>
    <row r="469" spans="1:9" ht="15.6">
      <c r="A469" s="351" t="s">
        <v>180</v>
      </c>
      <c r="B469" s="356" t="s">
        <v>778</v>
      </c>
      <c r="C469" s="352" t="s">
        <v>776</v>
      </c>
      <c r="D469" s="353">
        <v>2</v>
      </c>
      <c r="E469" s="172"/>
      <c r="F469" s="355">
        <f>E469*D469</f>
        <v>0</v>
      </c>
      <c r="G469" s="196"/>
      <c r="H469" s="196"/>
      <c r="I469" s="196"/>
    </row>
    <row r="470" spans="1:9" ht="15.6">
      <c r="A470" s="346"/>
      <c r="B470" s="267" t="s">
        <v>864</v>
      </c>
      <c r="C470" s="257"/>
      <c r="D470" s="258"/>
      <c r="E470" s="258"/>
      <c r="F470" s="357">
        <f>SUM(F459:F469)</f>
        <v>0</v>
      </c>
      <c r="G470" s="195"/>
      <c r="H470" s="195"/>
      <c r="I470" s="195"/>
    </row>
    <row r="471" spans="1:9" ht="15.6">
      <c r="A471" s="358"/>
      <c r="B471" s="356"/>
      <c r="C471" s="352"/>
      <c r="D471" s="353"/>
      <c r="E471" s="354"/>
      <c r="F471" s="359"/>
      <c r="G471" s="196"/>
      <c r="H471" s="196"/>
      <c r="I471" s="196"/>
    </row>
    <row r="472" spans="1:9" ht="15.6">
      <c r="A472" s="231" t="s">
        <v>758</v>
      </c>
      <c r="B472" s="312" t="s">
        <v>759</v>
      </c>
      <c r="C472" s="312"/>
      <c r="D472" s="312"/>
      <c r="E472" s="312"/>
      <c r="F472" s="313"/>
      <c r="G472" s="190"/>
      <c r="H472" s="190"/>
      <c r="I472" s="190"/>
    </row>
    <row r="473" spans="1:9" ht="138">
      <c r="A473" s="360">
        <v>1</v>
      </c>
      <c r="B473" s="249" t="s">
        <v>761</v>
      </c>
      <c r="C473" s="352" t="s">
        <v>760</v>
      </c>
      <c r="D473" s="353">
        <v>24</v>
      </c>
      <c r="E473" s="172"/>
      <c r="F473" s="355">
        <f t="shared" ref="F473:F486" si="21">E473*D473</f>
        <v>0</v>
      </c>
      <c r="G473" s="196"/>
      <c r="H473" s="196"/>
      <c r="I473" s="196"/>
    </row>
    <row r="474" spans="1:9" ht="169.8">
      <c r="A474" s="360">
        <v>2</v>
      </c>
      <c r="B474" s="249" t="s">
        <v>762</v>
      </c>
      <c r="C474" s="352" t="s">
        <v>760</v>
      </c>
      <c r="D474" s="353">
        <v>1</v>
      </c>
      <c r="E474" s="172"/>
      <c r="F474" s="355">
        <f t="shared" si="21"/>
        <v>0</v>
      </c>
      <c r="G474" s="196"/>
      <c r="H474" s="196"/>
      <c r="I474" s="196"/>
    </row>
    <row r="475" spans="1:9" ht="41.4">
      <c r="A475" s="360">
        <v>3</v>
      </c>
      <c r="B475" s="249" t="s">
        <v>779</v>
      </c>
      <c r="C475" s="352" t="s">
        <v>760</v>
      </c>
      <c r="D475" s="353">
        <v>1</v>
      </c>
      <c r="E475" s="172"/>
      <c r="F475" s="355">
        <f t="shared" si="21"/>
        <v>0</v>
      </c>
      <c r="G475" s="196"/>
      <c r="H475" s="196"/>
      <c r="I475" s="196"/>
    </row>
    <row r="476" spans="1:9" ht="27.6">
      <c r="A476" s="360">
        <v>4</v>
      </c>
      <c r="B476" s="249" t="s">
        <v>763</v>
      </c>
      <c r="C476" s="352" t="s">
        <v>760</v>
      </c>
      <c r="D476" s="353">
        <v>24</v>
      </c>
      <c r="E476" s="172"/>
      <c r="F476" s="355">
        <f t="shared" si="21"/>
        <v>0</v>
      </c>
      <c r="G476" s="196"/>
      <c r="H476" s="196"/>
      <c r="I476" s="196"/>
    </row>
    <row r="477" spans="1:9" ht="27.6">
      <c r="A477" s="360">
        <v>5</v>
      </c>
      <c r="B477" s="249" t="s">
        <v>764</v>
      </c>
      <c r="C477" s="352" t="s">
        <v>760</v>
      </c>
      <c r="D477" s="353">
        <v>1</v>
      </c>
      <c r="E477" s="172"/>
      <c r="F477" s="355">
        <f t="shared" si="21"/>
        <v>0</v>
      </c>
      <c r="G477" s="196"/>
      <c r="H477" s="196"/>
      <c r="I477" s="196"/>
    </row>
    <row r="478" spans="1:9" ht="27.6">
      <c r="A478" s="360">
        <v>5</v>
      </c>
      <c r="B478" s="249" t="s">
        <v>765</v>
      </c>
      <c r="C478" s="352" t="s">
        <v>760</v>
      </c>
      <c r="D478" s="353">
        <v>1</v>
      </c>
      <c r="E478" s="172"/>
      <c r="F478" s="355">
        <f t="shared" si="21"/>
        <v>0</v>
      </c>
      <c r="G478" s="196"/>
      <c r="H478" s="196"/>
      <c r="I478" s="196"/>
    </row>
    <row r="479" spans="1:9" ht="41.4">
      <c r="A479" s="360">
        <v>6</v>
      </c>
      <c r="B479" s="249" t="s">
        <v>786</v>
      </c>
      <c r="C479" s="352" t="s">
        <v>760</v>
      </c>
      <c r="D479" s="353">
        <v>1</v>
      </c>
      <c r="E479" s="172"/>
      <c r="F479" s="355">
        <f t="shared" si="21"/>
        <v>0</v>
      </c>
      <c r="G479" s="196"/>
      <c r="H479" s="196"/>
      <c r="I479" s="196"/>
    </row>
    <row r="480" spans="1:9" ht="41.4">
      <c r="A480" s="360">
        <v>8</v>
      </c>
      <c r="B480" s="249" t="s">
        <v>774</v>
      </c>
      <c r="C480" s="352" t="s">
        <v>760</v>
      </c>
      <c r="D480" s="353">
        <v>1</v>
      </c>
      <c r="E480" s="172"/>
      <c r="F480" s="355">
        <f t="shared" si="21"/>
        <v>0</v>
      </c>
      <c r="G480" s="196"/>
      <c r="H480" s="196"/>
      <c r="I480" s="196"/>
    </row>
    <row r="481" spans="1:9" ht="55.2">
      <c r="A481" s="360">
        <v>9</v>
      </c>
      <c r="B481" s="249" t="s">
        <v>766</v>
      </c>
      <c r="C481" s="352" t="s">
        <v>760</v>
      </c>
      <c r="D481" s="353">
        <v>1</v>
      </c>
      <c r="E481" s="172"/>
      <c r="F481" s="355">
        <f t="shared" si="21"/>
        <v>0</v>
      </c>
      <c r="G481" s="196"/>
      <c r="H481" s="196"/>
      <c r="I481" s="196"/>
    </row>
    <row r="482" spans="1:9" ht="27.6">
      <c r="A482" s="360">
        <v>10</v>
      </c>
      <c r="B482" s="249" t="s">
        <v>767</v>
      </c>
      <c r="C482" s="352" t="s">
        <v>760</v>
      </c>
      <c r="D482" s="353">
        <v>1</v>
      </c>
      <c r="E482" s="172"/>
      <c r="F482" s="355">
        <f t="shared" si="21"/>
        <v>0</v>
      </c>
      <c r="G482" s="196"/>
      <c r="H482" s="196"/>
      <c r="I482" s="196"/>
    </row>
    <row r="483" spans="1:9" ht="27.6">
      <c r="A483" s="360">
        <v>11</v>
      </c>
      <c r="B483" s="249" t="s">
        <v>768</v>
      </c>
      <c r="C483" s="352" t="s">
        <v>9</v>
      </c>
      <c r="D483" s="353">
        <v>1</v>
      </c>
      <c r="E483" s="172"/>
      <c r="F483" s="355">
        <f t="shared" si="21"/>
        <v>0</v>
      </c>
      <c r="G483" s="196"/>
      <c r="H483" s="196"/>
      <c r="I483" s="196"/>
    </row>
    <row r="484" spans="1:9" ht="41.4">
      <c r="A484" s="360">
        <v>12</v>
      </c>
      <c r="B484" s="249" t="s">
        <v>769</v>
      </c>
      <c r="C484" s="352" t="s">
        <v>760</v>
      </c>
      <c r="D484" s="353">
        <v>1</v>
      </c>
      <c r="E484" s="172"/>
      <c r="F484" s="355">
        <f t="shared" si="21"/>
        <v>0</v>
      </c>
      <c r="G484" s="196"/>
      <c r="H484" s="196"/>
      <c r="I484" s="196"/>
    </row>
    <row r="485" spans="1:9" ht="55.2">
      <c r="A485" s="360">
        <v>13</v>
      </c>
      <c r="B485" s="249" t="s">
        <v>770</v>
      </c>
      <c r="C485" s="352" t="s">
        <v>760</v>
      </c>
      <c r="D485" s="353">
        <v>1</v>
      </c>
      <c r="E485" s="172"/>
      <c r="F485" s="355">
        <f t="shared" si="21"/>
        <v>0</v>
      </c>
      <c r="G485" s="196"/>
      <c r="H485" s="196"/>
      <c r="I485" s="196"/>
    </row>
    <row r="486" spans="1:9" ht="55.2">
      <c r="A486" s="360">
        <v>14</v>
      </c>
      <c r="B486" s="249" t="s">
        <v>771</v>
      </c>
      <c r="C486" s="352" t="s">
        <v>772</v>
      </c>
      <c r="D486" s="353">
        <v>500</v>
      </c>
      <c r="E486" s="172"/>
      <c r="F486" s="355">
        <f t="shared" si="21"/>
        <v>0</v>
      </c>
      <c r="G486" s="196"/>
      <c r="H486" s="196"/>
      <c r="I486" s="196"/>
    </row>
    <row r="487" spans="1:9" ht="55.2">
      <c r="A487" s="360">
        <v>15</v>
      </c>
      <c r="B487" s="277" t="s">
        <v>773</v>
      </c>
      <c r="C487" s="352" t="s">
        <v>772</v>
      </c>
      <c r="D487" s="353">
        <v>600</v>
      </c>
      <c r="E487" s="172"/>
      <c r="F487" s="355">
        <f>E487*D487</f>
        <v>0</v>
      </c>
      <c r="G487" s="196"/>
      <c r="H487" s="196"/>
      <c r="I487" s="196"/>
    </row>
    <row r="488" spans="1:9" ht="15.6">
      <c r="A488" s="346"/>
      <c r="B488" s="267" t="s">
        <v>775</v>
      </c>
      <c r="C488" s="257"/>
      <c r="D488" s="258"/>
      <c r="E488" s="379"/>
      <c r="F488" s="357">
        <f>SUM(F473:F487)</f>
        <v>0</v>
      </c>
      <c r="G488" s="195"/>
      <c r="H488" s="195"/>
      <c r="I488" s="195"/>
    </row>
    <row r="489" spans="1:9">
      <c r="A489" s="361"/>
      <c r="B489" s="317"/>
      <c r="C489" s="253"/>
      <c r="D489" s="240"/>
      <c r="E489" s="390"/>
      <c r="F489" s="233"/>
      <c r="G489" s="179"/>
      <c r="H489" s="179"/>
      <c r="I489" s="179"/>
    </row>
    <row r="490" spans="1:9" ht="37.5" customHeight="1">
      <c r="A490" s="362" t="s">
        <v>687</v>
      </c>
      <c r="B490" s="363"/>
      <c r="C490" s="363"/>
      <c r="D490" s="363"/>
      <c r="E490" s="364"/>
      <c r="F490" s="310">
        <f>F257</f>
        <v>0</v>
      </c>
      <c r="G490" s="189"/>
      <c r="H490" s="189"/>
      <c r="I490" s="189"/>
    </row>
    <row r="491" spans="1:9" ht="15.6">
      <c r="A491" s="362"/>
      <c r="B491" s="363"/>
      <c r="C491" s="363"/>
      <c r="D491" s="363"/>
      <c r="E491" s="364"/>
      <c r="F491" s="310"/>
      <c r="G491" s="189"/>
      <c r="H491" s="189"/>
      <c r="I491" s="189"/>
    </row>
    <row r="492" spans="1:9" ht="15.6">
      <c r="A492" s="362" t="s">
        <v>681</v>
      </c>
      <c r="B492" s="363"/>
      <c r="C492" s="363"/>
      <c r="D492" s="363"/>
      <c r="E492" s="364"/>
      <c r="F492" s="310">
        <f>F369</f>
        <v>0</v>
      </c>
      <c r="G492" s="189"/>
      <c r="H492" s="189"/>
      <c r="I492" s="189"/>
    </row>
    <row r="493" spans="1:9" ht="15.6">
      <c r="A493" s="362"/>
      <c r="B493" s="363"/>
      <c r="C493" s="363"/>
      <c r="D493" s="363"/>
      <c r="E493" s="364"/>
      <c r="F493" s="310"/>
      <c r="G493" s="189"/>
      <c r="H493" s="189"/>
      <c r="I493" s="189"/>
    </row>
    <row r="494" spans="1:9" ht="15.6">
      <c r="A494" s="362" t="s">
        <v>682</v>
      </c>
      <c r="B494" s="363"/>
      <c r="C494" s="363"/>
      <c r="D494" s="363"/>
      <c r="E494" s="364"/>
      <c r="F494" s="310">
        <f>F430</f>
        <v>0</v>
      </c>
      <c r="G494" s="189"/>
      <c r="H494" s="189"/>
      <c r="I494" s="189"/>
    </row>
    <row r="495" spans="1:9" ht="15.6">
      <c r="A495" s="362"/>
      <c r="B495" s="363"/>
      <c r="C495" s="363"/>
      <c r="D495" s="363"/>
      <c r="E495" s="364"/>
      <c r="F495" s="310"/>
      <c r="G495" s="189"/>
      <c r="H495" s="189"/>
      <c r="I495" s="189"/>
    </row>
    <row r="496" spans="1:9" ht="15.6">
      <c r="A496" s="362" t="s">
        <v>683</v>
      </c>
      <c r="B496" s="363"/>
      <c r="C496" s="363"/>
      <c r="D496" s="363"/>
      <c r="E496" s="364"/>
      <c r="F496" s="310">
        <f>F456</f>
        <v>0</v>
      </c>
      <c r="G496" s="189"/>
      <c r="H496" s="189"/>
      <c r="I496" s="189"/>
    </row>
    <row r="497" spans="1:9" ht="15.6">
      <c r="A497" s="362"/>
      <c r="B497" s="363"/>
      <c r="C497" s="363"/>
      <c r="D497" s="363"/>
      <c r="E497" s="364"/>
      <c r="F497" s="308"/>
      <c r="G497" s="188"/>
      <c r="H497" s="188"/>
      <c r="I497" s="188"/>
    </row>
    <row r="498" spans="1:9" ht="15.6">
      <c r="A498" s="362" t="s">
        <v>781</v>
      </c>
      <c r="B498" s="363"/>
      <c r="C498" s="363"/>
      <c r="D498" s="363"/>
      <c r="E498" s="364"/>
      <c r="F498" s="310">
        <f>F470</f>
        <v>0</v>
      </c>
      <c r="G498" s="189"/>
      <c r="H498" s="189"/>
      <c r="I498" s="189"/>
    </row>
    <row r="499" spans="1:9" ht="15.6">
      <c r="A499" s="365"/>
      <c r="B499" s="366"/>
      <c r="C499" s="366"/>
      <c r="D499" s="366"/>
      <c r="E499" s="367"/>
      <c r="F499" s="308"/>
      <c r="G499" s="188"/>
      <c r="H499" s="188"/>
      <c r="I499" s="188"/>
    </row>
    <row r="500" spans="1:9" ht="15.6">
      <c r="A500" s="362" t="s">
        <v>782</v>
      </c>
      <c r="B500" s="363"/>
      <c r="C500" s="363"/>
      <c r="D500" s="363"/>
      <c r="E500" s="364"/>
      <c r="F500" s="310">
        <f>F488</f>
        <v>0</v>
      </c>
      <c r="G500" s="189"/>
      <c r="H500" s="189"/>
      <c r="I500" s="189"/>
    </row>
    <row r="501" spans="1:9" ht="15.6">
      <c r="A501" s="365"/>
      <c r="B501" s="366"/>
      <c r="C501" s="366"/>
      <c r="D501" s="366"/>
      <c r="E501" s="367"/>
      <c r="F501" s="308"/>
      <c r="G501" s="188"/>
      <c r="H501" s="188"/>
      <c r="I501" s="188"/>
    </row>
    <row r="502" spans="1:9" ht="15.6">
      <c r="A502" s="362" t="s">
        <v>684</v>
      </c>
      <c r="B502" s="363"/>
      <c r="C502" s="363"/>
      <c r="D502" s="363"/>
      <c r="E502" s="364"/>
      <c r="F502" s="308">
        <f>F490+F492+F494+F496+F498+F500</f>
        <v>0</v>
      </c>
      <c r="G502" s="188"/>
      <c r="H502" s="188"/>
      <c r="I502" s="188"/>
    </row>
    <row r="503" spans="1:9" ht="15.6">
      <c r="A503" s="362"/>
      <c r="B503" s="363"/>
      <c r="C503" s="363"/>
      <c r="D503" s="363"/>
      <c r="E503" s="364"/>
      <c r="F503" s="308"/>
      <c r="G503" s="188"/>
      <c r="H503" s="188"/>
      <c r="I503" s="188"/>
    </row>
    <row r="504" spans="1:9" ht="15.6">
      <c r="A504" s="362" t="s">
        <v>867</v>
      </c>
      <c r="B504" s="363"/>
      <c r="C504" s="363"/>
      <c r="D504" s="363"/>
      <c r="E504" s="364"/>
      <c r="F504" s="391"/>
      <c r="G504" s="188"/>
      <c r="H504" s="188"/>
      <c r="I504" s="188"/>
    </row>
    <row r="505" spans="1:9">
      <c r="A505" s="368"/>
      <c r="B505" s="369"/>
      <c r="C505" s="369"/>
      <c r="D505" s="369"/>
      <c r="E505" s="369"/>
      <c r="F505" s="370"/>
      <c r="G505" s="197"/>
      <c r="H505" s="197"/>
      <c r="I505" s="197"/>
    </row>
    <row r="506" spans="1:9" ht="15.6">
      <c r="A506" s="362" t="s">
        <v>868</v>
      </c>
      <c r="B506" s="363"/>
      <c r="C506" s="363"/>
      <c r="D506" s="363"/>
      <c r="E506" s="364"/>
      <c r="F506" s="308">
        <f>F502-F504</f>
        <v>0</v>
      </c>
      <c r="G506" s="188"/>
      <c r="H506" s="188"/>
      <c r="I506" s="188"/>
    </row>
    <row r="507" spans="1:9" ht="15" thickBot="1">
      <c r="A507" s="371"/>
      <c r="B507" s="372"/>
      <c r="C507" s="372"/>
      <c r="D507" s="372"/>
      <c r="E507" s="372"/>
      <c r="F507" s="373"/>
      <c r="G507" s="197"/>
      <c r="H507" s="197"/>
      <c r="I507" s="197"/>
    </row>
  </sheetData>
  <sheetProtection algorithmName="SHA-512" hashValue="c1m6ZxD0RMphQYSAGefnIhZ1NjOVVXNMPfiP4UoT7oQZLUg69uWFwmBIKmW20qsFMR/IlKGcXlKtHtZEHH8Jng==" saltValue="tP2MYKMNGWBytnGCqzzUqQ==" spinCount="100000" sheet="1" objects="1" scenarios="1"/>
  <mergeCells count="21">
    <mergeCell ref="A504:E504"/>
    <mergeCell ref="A505:F505"/>
    <mergeCell ref="A506:E506"/>
    <mergeCell ref="A507:F507"/>
    <mergeCell ref="A491:E491"/>
    <mergeCell ref="A492:E492"/>
    <mergeCell ref="A493:E493"/>
    <mergeCell ref="A494:E494"/>
    <mergeCell ref="A495:E495"/>
    <mergeCell ref="A496:E496"/>
    <mergeCell ref="A497:E497"/>
    <mergeCell ref="A502:E502"/>
    <mergeCell ref="A503:E503"/>
    <mergeCell ref="A498:E498"/>
    <mergeCell ref="A500:E500"/>
    <mergeCell ref="A490:E490"/>
    <mergeCell ref="A1:F1"/>
    <mergeCell ref="A234:F234"/>
    <mergeCell ref="B259:F259"/>
    <mergeCell ref="B371:F371"/>
    <mergeCell ref="B472:F472"/>
  </mergeCells>
  <conditionalFormatting sqref="A2:A4 C26:C50 A37:A63 A72:A73 C72:C73 B372:B429 B431:B466">
    <cfRule type="cellIs" dxfId="125" priority="260" stopIfTrue="1" operator="equal">
      <formula>0</formula>
    </cfRule>
  </conditionalFormatting>
  <conditionalFormatting sqref="A7 A22:C23">
    <cfRule type="cellIs" dxfId="124" priority="256" stopIfTrue="1" operator="equal">
      <formula>0</formula>
    </cfRule>
  </conditionalFormatting>
  <conditionalFormatting sqref="A24 B26:B27">
    <cfRule type="cellIs" dxfId="123" priority="249" stopIfTrue="1" operator="equal">
      <formula>0</formula>
    </cfRule>
  </conditionalFormatting>
  <conditionalFormatting sqref="A101:A102 C101:C102">
    <cfRule type="cellIs" dxfId="122" priority="221" stopIfTrue="1" operator="equal">
      <formula>0</formula>
    </cfRule>
  </conditionalFormatting>
  <conditionalFormatting sqref="A237">
    <cfRule type="cellIs" dxfId="121" priority="212" stopIfTrue="1" operator="equal">
      <formula>0</formula>
    </cfRule>
  </conditionalFormatting>
  <conditionalFormatting sqref="A241">
    <cfRule type="cellIs" dxfId="120" priority="213" stopIfTrue="1" operator="equal">
      <formula>0</formula>
    </cfRule>
  </conditionalFormatting>
  <conditionalFormatting sqref="A243">
    <cfRule type="cellIs" dxfId="119" priority="207" stopIfTrue="1" operator="equal">
      <formula>0</formula>
    </cfRule>
  </conditionalFormatting>
  <conditionalFormatting sqref="A245">
    <cfRule type="cellIs" dxfId="118" priority="201" stopIfTrue="1" operator="equal">
      <formula>0</formula>
    </cfRule>
  </conditionalFormatting>
  <conditionalFormatting sqref="A247">
    <cfRule type="cellIs" dxfId="117" priority="200" stopIfTrue="1" operator="equal">
      <formula>0</formula>
    </cfRule>
  </conditionalFormatting>
  <conditionalFormatting sqref="A249">
    <cfRule type="cellIs" dxfId="116" priority="205" stopIfTrue="1" operator="equal">
      <formula>0</formula>
    </cfRule>
  </conditionalFormatting>
  <conditionalFormatting sqref="A313 C313:D313 A341 A346">
    <cfRule type="cellIs" dxfId="115" priority="199" stopIfTrue="1" operator="equal">
      <formula>0</formula>
    </cfRule>
  </conditionalFormatting>
  <conditionalFormatting sqref="A351 C351">
    <cfRule type="cellIs" dxfId="114" priority="145" stopIfTrue="1" operator="equal">
      <formula>0</formula>
    </cfRule>
  </conditionalFormatting>
  <conditionalFormatting sqref="A356">
    <cfRule type="cellIs" dxfId="113" priority="142" stopIfTrue="1" operator="equal">
      <formula>0</formula>
    </cfRule>
  </conditionalFormatting>
  <conditionalFormatting sqref="A365">
    <cfRule type="cellIs" dxfId="112" priority="140" stopIfTrue="1" operator="equal">
      <formula>0</formula>
    </cfRule>
  </conditionalFormatting>
  <conditionalFormatting sqref="A369 C369">
    <cfRule type="cellIs" dxfId="111" priority="266" stopIfTrue="1" operator="equal">
      <formula>0</formula>
    </cfRule>
  </conditionalFormatting>
  <conditionalFormatting sqref="A430 C430">
    <cfRule type="cellIs" dxfId="110" priority="3" stopIfTrue="1" operator="equal">
      <formula>0</formula>
    </cfRule>
  </conditionalFormatting>
  <conditionalFormatting sqref="A470 C470">
    <cfRule type="cellIs" dxfId="109" priority="68" stopIfTrue="1" operator="equal">
      <formula>0</formula>
    </cfRule>
  </conditionalFormatting>
  <conditionalFormatting sqref="A488 C488">
    <cfRule type="cellIs" dxfId="108" priority="71" stopIfTrue="1" operator="equal">
      <formula>0</formula>
    </cfRule>
  </conditionalFormatting>
  <conditionalFormatting sqref="A190:B190 B192:B193 B195:B196 B205:B209 B210:C212 C190:C209">
    <cfRule type="cellIs" dxfId="107" priority="279" stopIfTrue="1" operator="equal">
      <formula>0</formula>
    </cfRule>
  </conditionalFormatting>
  <conditionalFormatting sqref="A213:B213 C213:C214 A215:C215">
    <cfRule type="cellIs" dxfId="106" priority="275" stopIfTrue="1" operator="equal">
      <formula>0</formula>
    </cfRule>
  </conditionalFormatting>
  <conditionalFormatting sqref="A251:B251 A239 A253 A257">
    <cfRule type="cellIs" dxfId="105" priority="268" stopIfTrue="1" operator="equal">
      <formula>0</formula>
    </cfRule>
  </conditionalFormatting>
  <conditionalFormatting sqref="A255:B255">
    <cfRule type="cellIs" dxfId="104" priority="48" stopIfTrue="1" operator="equal">
      <formula>0</formula>
    </cfRule>
  </conditionalFormatting>
  <conditionalFormatting sqref="A217:C217">
    <cfRule type="cellIs" dxfId="103" priority="52" stopIfTrue="1" operator="equal">
      <formula>0</formula>
    </cfRule>
  </conditionalFormatting>
  <conditionalFormatting sqref="B4">
    <cfRule type="cellIs" dxfId="102" priority="259" stopIfTrue="1" operator="equal">
      <formula>0</formula>
    </cfRule>
  </conditionalFormatting>
  <conditionalFormatting sqref="B7">
    <cfRule type="cellIs" dxfId="101" priority="255" stopIfTrue="1" operator="equal">
      <formula>0</formula>
    </cfRule>
  </conditionalFormatting>
  <conditionalFormatting sqref="B24">
    <cfRule type="cellIs" dxfId="100" priority="248" stopIfTrue="1" operator="equal">
      <formula>0</formula>
    </cfRule>
  </conditionalFormatting>
  <conditionalFormatting sqref="B36:B39 B44:B46 B49">
    <cfRule type="cellIs" dxfId="99" priority="252" stopIfTrue="1" operator="equal">
      <formula>0</formula>
    </cfRule>
  </conditionalFormatting>
  <conditionalFormatting sqref="B57 B60:B62">
    <cfRule type="cellIs" dxfId="98" priority="242" stopIfTrue="1" operator="equal">
      <formula>0</formula>
    </cfRule>
  </conditionalFormatting>
  <conditionalFormatting sqref="B66 A70 C70">
    <cfRule type="cellIs" dxfId="97" priority="239" stopIfTrue="1" operator="equal">
      <formula>0</formula>
    </cfRule>
  </conditionalFormatting>
  <conditionalFormatting sqref="B72:B73">
    <cfRule type="cellIs" dxfId="96" priority="224" stopIfTrue="1" operator="equal">
      <formula>0</formula>
    </cfRule>
  </conditionalFormatting>
  <conditionalFormatting sqref="B104">
    <cfRule type="cellIs" dxfId="95" priority="106" stopIfTrue="1" operator="equal">
      <formula>0</formula>
    </cfRule>
  </conditionalFormatting>
  <conditionalFormatting sqref="B135 B142">
    <cfRule type="cellIs" dxfId="94" priority="286" stopIfTrue="1" operator="equal">
      <formula>0</formula>
    </cfRule>
  </conditionalFormatting>
  <conditionalFormatting sqref="B142 C137:C140 A162:C163">
    <cfRule type="cellIs" dxfId="93" priority="287" stopIfTrue="1" operator="equal">
      <formula>0</formula>
    </cfRule>
  </conditionalFormatting>
  <conditionalFormatting sqref="B153">
    <cfRule type="cellIs" dxfId="92" priority="121" stopIfTrue="1" operator="equal">
      <formula>0</formula>
    </cfRule>
  </conditionalFormatting>
  <conditionalFormatting sqref="B156:B160">
    <cfRule type="cellIs" dxfId="91" priority="118" stopIfTrue="1" operator="equal">
      <formula>0</formula>
    </cfRule>
  </conditionalFormatting>
  <conditionalFormatting sqref="B164">
    <cfRule type="cellIs" dxfId="90" priority="282" stopIfTrue="1" operator="equal">
      <formula>0</formula>
    </cfRule>
  </conditionalFormatting>
  <conditionalFormatting sqref="B164:B165 A164 C164:C181 B170:B176 B178 B180:B181 A182:C182 C183 A188:C188">
    <cfRule type="cellIs" dxfId="89" priority="283" stopIfTrue="1" operator="equal">
      <formula>0</formula>
    </cfRule>
  </conditionalFormatting>
  <conditionalFormatting sqref="B190">
    <cfRule type="cellIs" dxfId="88" priority="278" stopIfTrue="1" operator="equal">
      <formula>0</formula>
    </cfRule>
  </conditionalFormatting>
  <conditionalFormatting sqref="B192:B193 B195:B196 B205:B213">
    <cfRule type="cellIs" dxfId="87" priority="274" stopIfTrue="1" operator="equal">
      <formula>0</formula>
    </cfRule>
  </conditionalFormatting>
  <conditionalFormatting sqref="B217:B230">
    <cfRule type="cellIs" dxfId="86" priority="51" stopIfTrue="1" operator="equal">
      <formula>0</formula>
    </cfRule>
  </conditionalFormatting>
  <conditionalFormatting sqref="B237:B243">
    <cfRule type="cellIs" dxfId="85" priority="211" stopIfTrue="1" operator="equal">
      <formula>0</formula>
    </cfRule>
  </conditionalFormatting>
  <conditionalFormatting sqref="B245">
    <cfRule type="cellIs" dxfId="84" priority="202" stopIfTrue="1" operator="equal">
      <formula>0</formula>
    </cfRule>
  </conditionalFormatting>
  <conditionalFormatting sqref="B249">
    <cfRule type="cellIs" dxfId="83" priority="206" stopIfTrue="1" operator="equal">
      <formula>0</formula>
    </cfRule>
  </conditionalFormatting>
  <conditionalFormatting sqref="B251 B253 B257">
    <cfRule type="cellIs" dxfId="82" priority="267" stopIfTrue="1" operator="equal">
      <formula>0</formula>
    </cfRule>
  </conditionalFormatting>
  <conditionalFormatting sqref="B255">
    <cfRule type="cellIs" dxfId="81" priority="47" stopIfTrue="1" operator="equal">
      <formula>0</formula>
    </cfRule>
  </conditionalFormatting>
  <conditionalFormatting sqref="B278">
    <cfRule type="cellIs" dxfId="80" priority="147" stopIfTrue="1" operator="equal">
      <formula>0</formula>
    </cfRule>
  </conditionalFormatting>
  <conditionalFormatting sqref="B289">
    <cfRule type="cellIs" dxfId="79" priority="146" stopIfTrue="1" operator="equal">
      <formula>0</formula>
    </cfRule>
  </conditionalFormatting>
  <conditionalFormatting sqref="B313 B341 B346">
    <cfRule type="cellIs" dxfId="78" priority="198" stopIfTrue="1" operator="equal">
      <formula>0</formula>
    </cfRule>
  </conditionalFormatting>
  <conditionalFormatting sqref="B350:B354">
    <cfRule type="cellIs" dxfId="77" priority="135" stopIfTrue="1" operator="equal">
      <formula>0</formula>
    </cfRule>
  </conditionalFormatting>
  <conditionalFormatting sqref="B356">
    <cfRule type="cellIs" dxfId="76" priority="141" stopIfTrue="1" operator="equal">
      <formula>0</formula>
    </cfRule>
  </conditionalFormatting>
  <conditionalFormatting sqref="B357">
    <cfRule type="cellIs" dxfId="75" priority="138" stopIfTrue="1" operator="equal">
      <formula>0</formula>
    </cfRule>
  </conditionalFormatting>
  <conditionalFormatting sqref="B359:B363">
    <cfRule type="cellIs" dxfId="74" priority="137" stopIfTrue="1" operator="equal">
      <formula>0</formula>
    </cfRule>
  </conditionalFormatting>
  <conditionalFormatting sqref="B365">
    <cfRule type="cellIs" dxfId="73" priority="139" stopIfTrue="1" operator="equal">
      <formula>0</formula>
    </cfRule>
  </conditionalFormatting>
  <conditionalFormatting sqref="B366:B367">
    <cfRule type="cellIs" dxfId="72" priority="136" stopIfTrue="1" operator="equal">
      <formula>0</formula>
    </cfRule>
  </conditionalFormatting>
  <conditionalFormatting sqref="B2:C2 E2">
    <cfRule type="cellIs" dxfId="71" priority="288" stopIfTrue="1" operator="equal">
      <formula>0</formula>
    </cfRule>
  </conditionalFormatting>
  <conditionalFormatting sqref="B60:C63">
    <cfRule type="cellIs" dxfId="70" priority="243" stopIfTrue="1" operator="equal">
      <formula>0</formula>
    </cfRule>
  </conditionalFormatting>
  <conditionalFormatting sqref="B184:C184 C185 B186:C187">
    <cfRule type="cellIs" dxfId="69" priority="124" stopIfTrue="1" operator="equal">
      <formula>0</formula>
    </cfRule>
  </conditionalFormatting>
  <conditionalFormatting sqref="B218:C230">
    <cfRule type="cellIs" dxfId="68" priority="56" stopIfTrue="1" operator="equal">
      <formula>0</formula>
    </cfRule>
  </conditionalFormatting>
  <conditionalFormatting sqref="B231:C231">
    <cfRule type="cellIs" dxfId="67" priority="46" stopIfTrue="1" operator="equal">
      <formula>0</formula>
    </cfRule>
  </conditionalFormatting>
  <conditionalFormatting sqref="C54:C59">
    <cfRule type="cellIs" dxfId="66" priority="65" stopIfTrue="1" operator="equal">
      <formula>0</formula>
    </cfRule>
  </conditionalFormatting>
  <conditionalFormatting sqref="C119:C134 A119:A135">
    <cfRule type="cellIs" dxfId="65" priority="218" stopIfTrue="1" operator="equal">
      <formula>0</formula>
    </cfRule>
  </conditionalFormatting>
  <conditionalFormatting sqref="C99:E99">
    <cfRule type="cellIs" dxfId="64" priority="129" stopIfTrue="1" operator="equal">
      <formula>#REF!</formula>
    </cfRule>
    <cfRule type="cellIs" dxfId="63" priority="128" stopIfTrue="1" operator="equal">
      <formula>#REF!</formula>
    </cfRule>
  </conditionalFormatting>
  <conditionalFormatting sqref="D430:F430">
    <cfRule type="cellIs" dxfId="62" priority="1" stopIfTrue="1" operator="equal">
      <formula>#REF!</formula>
    </cfRule>
    <cfRule type="cellIs" dxfId="61" priority="2" stopIfTrue="1" operator="equal">
      <formula>#REF!</formula>
    </cfRule>
  </conditionalFormatting>
  <conditionalFormatting sqref="D4:I50">
    <cfRule type="cellIs" dxfId="60" priority="131" stopIfTrue="1" operator="equal">
      <formula>#REF!</formula>
    </cfRule>
    <cfRule type="cellIs" dxfId="59" priority="130" stopIfTrue="1" operator="equal">
      <formula>#REF!</formula>
    </cfRule>
  </conditionalFormatting>
  <conditionalFormatting sqref="D54:I65">
    <cfRule type="cellIs" dxfId="58" priority="63" stopIfTrue="1" operator="equal">
      <formula>#REF!</formula>
    </cfRule>
  </conditionalFormatting>
  <conditionalFormatting sqref="D54:I71">
    <cfRule type="cellIs" dxfId="57" priority="64" stopIfTrue="1" operator="equal">
      <formula>#REF!</formula>
    </cfRule>
  </conditionalFormatting>
  <conditionalFormatting sqref="D66:I71">
    <cfRule type="cellIs" dxfId="56" priority="237" stopIfTrue="1" operator="equal">
      <formula>#REF!</formula>
    </cfRule>
  </conditionalFormatting>
  <conditionalFormatting sqref="D72:I98 F467:I469 F489:I489">
    <cfRule type="cellIs" dxfId="55" priority="219" stopIfTrue="1" operator="equal">
      <formula>#REF!</formula>
    </cfRule>
    <cfRule type="cellIs" dxfId="54" priority="220" stopIfTrue="1" operator="equal">
      <formula>#REF!</formula>
    </cfRule>
  </conditionalFormatting>
  <conditionalFormatting sqref="D100:I102">
    <cfRule type="cellIs" dxfId="53" priority="208" stopIfTrue="1" operator="equal">
      <formula>#REF!</formula>
    </cfRule>
  </conditionalFormatting>
  <conditionalFormatting sqref="D100:I114">
    <cfRule type="cellIs" dxfId="52" priority="209" stopIfTrue="1" operator="equal">
      <formula>#REF!</formula>
    </cfRule>
  </conditionalFormatting>
  <conditionalFormatting sqref="D116:I116 D134:I152 D103:I114">
    <cfRule type="cellIs" dxfId="51" priority="257" stopIfTrue="1" operator="equal">
      <formula>#REF!</formula>
    </cfRule>
  </conditionalFormatting>
  <conditionalFormatting sqref="D116:I134">
    <cfRule type="cellIs" dxfId="50" priority="217" stopIfTrue="1" operator="equal">
      <formula>#REF!</formula>
    </cfRule>
  </conditionalFormatting>
  <conditionalFormatting sqref="D117:I133">
    <cfRule type="cellIs" dxfId="49" priority="216" stopIfTrue="1" operator="equal">
      <formula>#REF!</formula>
    </cfRule>
  </conditionalFormatting>
  <conditionalFormatting sqref="D135:I152">
    <cfRule type="cellIs" dxfId="48" priority="281" stopIfTrue="1" operator="equal">
      <formula>#REF!</formula>
    </cfRule>
  </conditionalFormatting>
  <conditionalFormatting sqref="D153:I188">
    <cfRule type="cellIs" dxfId="47" priority="116" stopIfTrue="1" operator="equal">
      <formula>#REF!</formula>
    </cfRule>
    <cfRule type="cellIs" dxfId="46" priority="117" stopIfTrue="1" operator="equal">
      <formula>#REF!</formula>
    </cfRule>
  </conditionalFormatting>
  <conditionalFormatting sqref="D190:I215">
    <cfRule type="cellIs" dxfId="45" priority="149" stopIfTrue="1" operator="equal">
      <formula>#REF!</formula>
    </cfRule>
    <cfRule type="cellIs" dxfId="44" priority="148" stopIfTrue="1" operator="equal">
      <formula>#REF!</formula>
    </cfRule>
  </conditionalFormatting>
  <conditionalFormatting sqref="D217:I231">
    <cfRule type="cellIs" dxfId="43" priority="45" stopIfTrue="1" operator="equal">
      <formula>#REF!</formula>
    </cfRule>
    <cfRule type="cellIs" dxfId="42" priority="44" stopIfTrue="1" operator="equal">
      <formula>#REF!</formula>
    </cfRule>
  </conditionalFormatting>
  <conditionalFormatting sqref="D351:I351">
    <cfRule type="cellIs" dxfId="41" priority="143" stopIfTrue="1" operator="equal">
      <formula>#REF!</formula>
    </cfRule>
    <cfRule type="cellIs" dxfId="40" priority="144" stopIfTrue="1" operator="equal">
      <formula>#REF!</formula>
    </cfRule>
  </conditionalFormatting>
  <conditionalFormatting sqref="D369:I369">
    <cfRule type="cellIs" dxfId="39" priority="265" stopIfTrue="1" operator="equal">
      <formula>#REF!</formula>
    </cfRule>
    <cfRule type="cellIs" dxfId="38" priority="264" stopIfTrue="1" operator="equal">
      <formula>#REF!</formula>
    </cfRule>
  </conditionalFormatting>
  <conditionalFormatting sqref="D470:I470">
    <cfRule type="cellIs" dxfId="37" priority="67" stopIfTrue="1" operator="equal">
      <formula>#REF!</formula>
    </cfRule>
    <cfRule type="cellIs" dxfId="36" priority="66" stopIfTrue="1" operator="equal">
      <formula>#REF!</formula>
    </cfRule>
  </conditionalFormatting>
  <conditionalFormatting sqref="D488:I488">
    <cfRule type="cellIs" dxfId="35" priority="69" stopIfTrue="1" operator="equal">
      <formula>#REF!</formula>
    </cfRule>
    <cfRule type="cellIs" dxfId="34" priority="70" stopIfTrue="1" operator="equal">
      <formula>#REF!</formula>
    </cfRule>
  </conditionalFormatting>
  <conditionalFormatting sqref="E313:I313">
    <cfRule type="cellIs" dxfId="33" priority="196" stopIfTrue="1" operator="equal">
      <formula>#REF!</formula>
    </cfRule>
    <cfRule type="cellIs" dxfId="32" priority="197" stopIfTrue="1" operator="equal">
      <formula>#REF!</formula>
    </cfRule>
  </conditionalFormatting>
  <conditionalFormatting sqref="F67:I67">
    <cfRule type="cellIs" dxfId="31" priority="236" stopIfTrue="1" operator="between">
      <formula>0</formula>
      <formula>0</formula>
    </cfRule>
  </conditionalFormatting>
  <conditionalFormatting sqref="F99:I99">
    <cfRule type="cellIs" dxfId="30" priority="126" stopIfTrue="1" operator="equal">
      <formula>#REF!</formula>
    </cfRule>
    <cfRule type="cellIs" dxfId="29" priority="127" stopIfTrue="1" operator="equal">
      <formula>#REF!</formula>
    </cfRule>
  </conditionalFormatting>
  <conditionalFormatting sqref="F285:I291">
    <cfRule type="cellIs" dxfId="28" priority="194" stopIfTrue="1" operator="equal">
      <formula>#REF!</formula>
    </cfRule>
    <cfRule type="cellIs" dxfId="27" priority="195" stopIfTrue="1" operator="equal">
      <formula>#REF!</formula>
    </cfRule>
  </conditionalFormatting>
  <conditionalFormatting sqref="F294:I295">
    <cfRule type="cellIs" dxfId="26" priority="192" stopIfTrue="1" operator="equal">
      <formula>#REF!</formula>
    </cfRule>
    <cfRule type="cellIs" dxfId="25" priority="193" stopIfTrue="1" operator="equal">
      <formula>#REF!</formula>
    </cfRule>
  </conditionalFormatting>
  <conditionalFormatting sqref="F300:I301">
    <cfRule type="cellIs" dxfId="24" priority="191" stopIfTrue="1" operator="equal">
      <formula>#REF!</formula>
    </cfRule>
    <cfRule type="cellIs" dxfId="23" priority="190" stopIfTrue="1" operator="equal">
      <formula>#REF!</formula>
    </cfRule>
  </conditionalFormatting>
  <conditionalFormatting sqref="F305:I311">
    <cfRule type="cellIs" dxfId="22" priority="189" stopIfTrue="1" operator="equal">
      <formula>#REF!</formula>
    </cfRule>
    <cfRule type="cellIs" dxfId="21" priority="188" stopIfTrue="1" operator="equal">
      <formula>#REF!</formula>
    </cfRule>
  </conditionalFormatting>
  <conditionalFormatting sqref="F316:I316">
    <cfRule type="cellIs" dxfId="20" priority="186" stopIfTrue="1" operator="equal">
      <formula>#REF!</formula>
    </cfRule>
    <cfRule type="cellIs" dxfId="19" priority="187" stopIfTrue="1" operator="equal">
      <formula>#REF!</formula>
    </cfRule>
  </conditionalFormatting>
  <conditionalFormatting sqref="F319:I349">
    <cfRule type="cellIs" dxfId="18" priority="164" stopIfTrue="1" operator="equal">
      <formula>#REF!</formula>
    </cfRule>
    <cfRule type="cellIs" dxfId="17" priority="165" stopIfTrue="1" operator="equal">
      <formula>#REF!</formula>
    </cfRule>
  </conditionalFormatting>
  <conditionalFormatting sqref="F471:I471">
    <cfRule type="cellIs" dxfId="16" priority="105" stopIfTrue="1" operator="equal">
      <formula>#REF!</formula>
    </cfRule>
    <cfRule type="cellIs" dxfId="15" priority="104" stopIfTrue="1" operator="equal">
      <formula>#REF!</formula>
    </cfRule>
  </conditionalFormatting>
  <conditionalFormatting sqref="F473:I487">
    <cfRule type="cellIs" dxfId="14" priority="73" stopIfTrue="1" operator="equal">
      <formula>#REF!</formula>
    </cfRule>
    <cfRule type="cellIs" dxfId="13" priority="72" stopIfTrue="1" operator="equal">
      <formula>#REF!</formula>
    </cfRule>
  </conditionalFormatting>
  <conditionalFormatting sqref="K33">
    <cfRule type="cellIs" dxfId="12" priority="245" stopIfTrue="1" operator="equal">
      <formula>#REF!</formula>
    </cfRule>
    <cfRule type="cellIs" dxfId="11" priority="244" stopIfTrue="1" operator="equal">
      <formula>#REF!</formula>
    </cfRule>
  </conditionalFormatting>
  <dataValidations disablePrompts="1" count="4">
    <dataValidation type="decimal" allowBlank="1" showInputMessage="1" showErrorMessage="1" errorTitle="Invalid Entry" error="Only Numeric Values are allowed. " promptTitle="Quantity" prompt="Please enter the Quantity for this item. " sqref="C434:C441 C446:C453">
      <formula1>0</formula1>
      <formula2>999999999999999</formula2>
    </dataValidation>
    <dataValidation type="decimal" allowBlank="1" showInputMessage="1" showErrorMessage="1" errorTitle="Invalid Entry" error="Only Numeric Values are allowed." promptTitle="Estimated Rate" prompt="Please enter the Estimated Rate in Rupees for this item." sqref="E434:E441 E446:E448 F447:I448 E450:E453">
      <formula1>0</formula1>
      <formula2>999999999999999</formula2>
    </dataValidation>
    <dataValidation type="decimal" allowBlank="1" showInputMessage="1" showErrorMessage="1" errorTitle="Invalid Entry" error="Only Numeric Values are allowed. " sqref="A445:A454">
      <formula1>0</formula1>
      <formula2>999999999999999</formula2>
    </dataValidation>
    <dataValidation type="decimal" allowBlank="1" showInputMessage="1" showErrorMessage="1" errorTitle="Invaid Entry" error="Only Numeric Values are allowed. " promptTitle="Rate Entry" prompt="Please enter the Rate in Rupees for this item. " sqref="E449">
      <formula1>0</formula1>
      <formula2>999999999999999</formula2>
    </dataValidation>
  </dataValidations>
  <pageMargins left="0.70866141732283472" right="0.70866141732283472" top="0.74803149606299213" bottom="0.74803149606299213" header="0.31496062992125984" footer="0.31496062992125984"/>
  <pageSetup paperSize="9" scale="68" fitToHeight="0" orientation="portrait" verticalDpi="1200" r:id="rId1"/>
  <headerFooter>
    <oddFooter>&amp;L&amp;"times,Regular"&amp;8FINANCIAL BID FOR PUNJAB &amp; SIND BANK STAFF TRAINING CENTER&amp;C&amp;P&amp;R&amp;"times,Regular"&amp;8M/s SAPCE ACE</oddFooter>
  </headerFooter>
  <rowBreaks count="9" manualBreakCount="9">
    <brk id="56" max="5" man="1"/>
    <brk id="85" max="5" man="1"/>
    <brk id="189" max="5" man="1"/>
    <brk id="233" max="5" man="1"/>
    <brk id="257" max="16383" man="1"/>
    <brk id="312" max="5" man="1"/>
    <brk id="385" max="5" man="1"/>
    <brk id="471" max="5" man="1"/>
    <brk id="489"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39"/>
  <sheetViews>
    <sheetView workbookViewId="0">
      <selection activeCell="D24" sqref="D24"/>
    </sheetView>
  </sheetViews>
  <sheetFormatPr defaultRowHeight="14.4"/>
  <cols>
    <col min="1" max="1" width="9.109375" style="134"/>
    <col min="2" max="2" width="68.6640625" bestFit="1" customWidth="1"/>
    <col min="3" max="3" width="22.88671875" bestFit="1" customWidth="1"/>
    <col min="4" max="4" width="22.5546875" bestFit="1" customWidth="1"/>
  </cols>
  <sheetData>
    <row r="1" spans="1:4">
      <c r="B1" s="104" t="s">
        <v>150</v>
      </c>
    </row>
    <row r="2" spans="1:4">
      <c r="A2" s="134">
        <v>1</v>
      </c>
      <c r="B2" t="s">
        <v>144</v>
      </c>
      <c r="C2" t="s">
        <v>145</v>
      </c>
    </row>
    <row r="5" spans="1:4">
      <c r="A5" s="135" t="s">
        <v>149</v>
      </c>
      <c r="B5" s="104" t="s">
        <v>148</v>
      </c>
      <c r="C5" s="104" t="s">
        <v>154</v>
      </c>
      <c r="D5" s="104" t="s">
        <v>153</v>
      </c>
    </row>
    <row r="7" spans="1:4">
      <c r="A7" s="134">
        <v>1</v>
      </c>
      <c r="B7" t="s">
        <v>147</v>
      </c>
      <c r="C7" t="s">
        <v>151</v>
      </c>
    </row>
    <row r="8" spans="1:4">
      <c r="A8" s="134">
        <v>2</v>
      </c>
      <c r="B8" t="s">
        <v>138</v>
      </c>
    </row>
    <row r="9" spans="1:4">
      <c r="A9" s="134">
        <v>3</v>
      </c>
      <c r="B9" s="104" t="s">
        <v>165</v>
      </c>
    </row>
    <row r="11" spans="1:4">
      <c r="A11" s="135" t="s">
        <v>152</v>
      </c>
      <c r="B11" s="104" t="s">
        <v>158</v>
      </c>
    </row>
    <row r="12" spans="1:4">
      <c r="B12" s="104" t="s">
        <v>159</v>
      </c>
      <c r="D12" t="s">
        <v>146</v>
      </c>
    </row>
    <row r="13" spans="1:4">
      <c r="B13" s="104" t="s">
        <v>155</v>
      </c>
      <c r="D13" t="s">
        <v>271</v>
      </c>
    </row>
    <row r="14" spans="1:4">
      <c r="B14" s="104" t="s">
        <v>156</v>
      </c>
      <c r="D14" t="s">
        <v>271</v>
      </c>
    </row>
    <row r="15" spans="1:4">
      <c r="B15" s="104" t="s">
        <v>157</v>
      </c>
    </row>
    <row r="16" spans="1:4">
      <c r="B16" s="104" t="s">
        <v>160</v>
      </c>
    </row>
    <row r="18" spans="1:2">
      <c r="A18" s="135" t="s">
        <v>161</v>
      </c>
      <c r="B18" s="104" t="s">
        <v>162</v>
      </c>
    </row>
    <row r="20" spans="1:2">
      <c r="B20" s="104" t="s">
        <v>163</v>
      </c>
    </row>
    <row r="21" spans="1:2">
      <c r="B21" s="104" t="s">
        <v>164</v>
      </c>
    </row>
    <row r="23" spans="1:2">
      <c r="A23" s="134" t="s">
        <v>269</v>
      </c>
      <c r="B23" s="104" t="s">
        <v>270</v>
      </c>
    </row>
    <row r="25" spans="1:2">
      <c r="A25" s="134" t="s">
        <v>272</v>
      </c>
      <c r="B25" s="104" t="s">
        <v>273</v>
      </c>
    </row>
    <row r="26" spans="1:2">
      <c r="A26" s="134" t="s">
        <v>180</v>
      </c>
      <c r="B26" t="s">
        <v>167</v>
      </c>
    </row>
    <row r="27" spans="1:2">
      <c r="A27" s="134" t="s">
        <v>183</v>
      </c>
      <c r="B27" t="s">
        <v>276</v>
      </c>
    </row>
    <row r="28" spans="1:2">
      <c r="A28" s="134" t="s">
        <v>207</v>
      </c>
      <c r="B28" s="107" t="s">
        <v>274</v>
      </c>
    </row>
    <row r="29" spans="1:2">
      <c r="A29" s="134" t="s">
        <v>209</v>
      </c>
      <c r="B29" t="s">
        <v>277</v>
      </c>
    </row>
    <row r="30" spans="1:2">
      <c r="A30" s="134" t="s">
        <v>211</v>
      </c>
      <c r="B30" t="s">
        <v>275</v>
      </c>
    </row>
    <row r="31" spans="1:2">
      <c r="A31" s="134" t="s">
        <v>213</v>
      </c>
      <c r="B31" t="s">
        <v>278</v>
      </c>
    </row>
    <row r="37" spans="1:2">
      <c r="B37" t="s">
        <v>141</v>
      </c>
    </row>
    <row r="38" spans="1:2">
      <c r="A38" s="134">
        <v>1</v>
      </c>
      <c r="B38" t="s">
        <v>142</v>
      </c>
    </row>
    <row r="39" spans="1:2">
      <c r="A39" s="134">
        <v>2</v>
      </c>
      <c r="B39" t="s">
        <v>143</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5"/>
  <sheetViews>
    <sheetView topLeftCell="A432" workbookViewId="0">
      <selection activeCell="C476" sqref="C476"/>
    </sheetView>
  </sheetViews>
  <sheetFormatPr defaultColWidth="9.109375" defaultRowHeight="13.2"/>
  <cols>
    <col min="1" max="1" width="9.109375" style="109"/>
    <col min="2" max="2" width="30.33203125" style="109" bestFit="1" customWidth="1"/>
    <col min="3" max="16384" width="9.109375" style="109"/>
  </cols>
  <sheetData>
    <row r="1" spans="1:10">
      <c r="A1" s="133" t="s">
        <v>338</v>
      </c>
      <c r="B1" s="133" t="s">
        <v>12</v>
      </c>
      <c r="C1" s="133" t="s">
        <v>339</v>
      </c>
      <c r="D1" s="133" t="s">
        <v>340</v>
      </c>
      <c r="E1" s="133" t="s">
        <v>341</v>
      </c>
      <c r="F1" s="133" t="s">
        <v>342</v>
      </c>
      <c r="G1" s="154" t="s">
        <v>343</v>
      </c>
      <c r="H1" s="154" t="s">
        <v>344</v>
      </c>
      <c r="I1" s="133" t="s">
        <v>345</v>
      </c>
    </row>
    <row r="2" spans="1:10">
      <c r="A2" s="133"/>
      <c r="B2" s="155" t="s">
        <v>346</v>
      </c>
      <c r="C2" s="133"/>
      <c r="D2" s="133"/>
      <c r="E2" s="133"/>
      <c r="F2" s="133"/>
      <c r="G2" s="154"/>
      <c r="H2" s="154"/>
      <c r="I2" s="133"/>
    </row>
    <row r="3" spans="1:10">
      <c r="A3" s="133"/>
      <c r="B3" s="155" t="s">
        <v>347</v>
      </c>
      <c r="C3" s="133"/>
      <c r="D3" s="133"/>
      <c r="E3" s="133"/>
      <c r="F3" s="133"/>
      <c r="G3" s="154"/>
      <c r="H3" s="154"/>
      <c r="I3" s="133"/>
    </row>
    <row r="4" spans="1:10">
      <c r="B4" s="156" t="s">
        <v>348</v>
      </c>
    </row>
    <row r="5" spans="1:10">
      <c r="B5" s="117" t="s">
        <v>349</v>
      </c>
    </row>
    <row r="6" spans="1:10">
      <c r="B6" s="109" t="s">
        <v>350</v>
      </c>
      <c r="C6" s="112">
        <v>1</v>
      </c>
      <c r="D6" s="157">
        <f>5.055+3.06*2</f>
        <v>11.175000000000001</v>
      </c>
      <c r="E6" s="112" t="s">
        <v>140</v>
      </c>
      <c r="F6" s="112"/>
      <c r="G6" s="157">
        <f>+D6*C6</f>
        <v>11.175000000000001</v>
      </c>
      <c r="H6" s="158">
        <f>SUM(G6)</f>
        <v>11.175000000000001</v>
      </c>
      <c r="I6" s="112"/>
    </row>
    <row r="7" spans="1:10">
      <c r="B7" s="117" t="s">
        <v>351</v>
      </c>
    </row>
    <row r="8" spans="1:10">
      <c r="B8" s="109" t="s">
        <v>350</v>
      </c>
      <c r="C8" s="112">
        <v>1</v>
      </c>
      <c r="D8" s="157">
        <f>14.83+2.82+3.801+6.171+3.172</f>
        <v>30.794</v>
      </c>
      <c r="E8" s="112" t="s">
        <v>140</v>
      </c>
      <c r="G8" s="157">
        <f>+D8*C8</f>
        <v>30.794</v>
      </c>
      <c r="H8" s="158">
        <f t="shared" ref="H8:H16" si="0">SUM(G8)</f>
        <v>30.794</v>
      </c>
      <c r="J8" s="157"/>
    </row>
    <row r="9" spans="1:10">
      <c r="B9" s="117" t="s">
        <v>352</v>
      </c>
      <c r="H9" s="158"/>
    </row>
    <row r="10" spans="1:10">
      <c r="B10" s="109" t="s">
        <v>350</v>
      </c>
      <c r="C10" s="112">
        <v>1</v>
      </c>
      <c r="D10" s="157">
        <f>6.681+5.318+3.166+4.612</f>
        <v>19.777000000000001</v>
      </c>
      <c r="E10" s="112" t="s">
        <v>140</v>
      </c>
      <c r="G10" s="157">
        <f>+D10*C10</f>
        <v>19.777000000000001</v>
      </c>
      <c r="H10" s="158">
        <f t="shared" si="0"/>
        <v>19.777000000000001</v>
      </c>
    </row>
    <row r="11" spans="1:10">
      <c r="B11" s="117" t="s">
        <v>353</v>
      </c>
      <c r="H11" s="158"/>
    </row>
    <row r="12" spans="1:10">
      <c r="B12" s="109" t="s">
        <v>350</v>
      </c>
      <c r="C12" s="112">
        <v>1</v>
      </c>
      <c r="D12" s="112">
        <f>2.622+6.375+11.93+1.362+6.681</f>
        <v>28.970000000000002</v>
      </c>
      <c r="E12" s="112" t="s">
        <v>140</v>
      </c>
      <c r="G12" s="157">
        <f>+D12*C12</f>
        <v>28.970000000000002</v>
      </c>
      <c r="H12" s="158">
        <f t="shared" si="0"/>
        <v>28.970000000000002</v>
      </c>
    </row>
    <row r="13" spans="1:10">
      <c r="B13" s="117" t="s">
        <v>354</v>
      </c>
      <c r="H13" s="158"/>
    </row>
    <row r="14" spans="1:10">
      <c r="B14" s="109" t="s">
        <v>350</v>
      </c>
      <c r="C14" s="112">
        <v>3</v>
      </c>
      <c r="D14" s="157">
        <f>6.375+7.814</f>
        <v>14.189</v>
      </c>
      <c r="E14" s="112" t="s">
        <v>140</v>
      </c>
      <c r="G14" s="157">
        <f>+D14*C14</f>
        <v>42.567</v>
      </c>
      <c r="H14" s="158">
        <f t="shared" si="0"/>
        <v>42.567</v>
      </c>
    </row>
    <row r="15" spans="1:10">
      <c r="B15" s="117" t="s">
        <v>355</v>
      </c>
      <c r="H15" s="158"/>
    </row>
    <row r="16" spans="1:10">
      <c r="B16" s="109" t="s">
        <v>350</v>
      </c>
      <c r="C16" s="112">
        <v>1</v>
      </c>
      <c r="D16" s="157">
        <v>7.2889999999999997</v>
      </c>
      <c r="E16" s="112" t="s">
        <v>140</v>
      </c>
      <c r="G16" s="157">
        <f>+D16*C16</f>
        <v>7.2889999999999997</v>
      </c>
      <c r="H16" s="158">
        <f t="shared" si="0"/>
        <v>7.2889999999999997</v>
      </c>
    </row>
    <row r="17" spans="2:9">
      <c r="B17" s="156" t="s">
        <v>356</v>
      </c>
    </row>
    <row r="18" spans="2:9">
      <c r="B18" s="117" t="s">
        <v>349</v>
      </c>
    </row>
    <row r="19" spans="2:9">
      <c r="B19" s="109" t="s">
        <v>350</v>
      </c>
      <c r="C19" s="112">
        <v>1</v>
      </c>
      <c r="D19" s="157">
        <f>4.362+3.24+3.78+4.481+3.816</f>
        <v>19.678999999999998</v>
      </c>
      <c r="E19" s="112" t="s">
        <v>140</v>
      </c>
      <c r="F19" s="112"/>
      <c r="G19" s="157">
        <f>+D19*C19</f>
        <v>19.678999999999998</v>
      </c>
      <c r="H19" s="158">
        <f>SUM(G19)</f>
        <v>19.678999999999998</v>
      </c>
      <c r="I19" s="112"/>
    </row>
    <row r="20" spans="2:9">
      <c r="B20" s="117" t="s">
        <v>351</v>
      </c>
    </row>
    <row r="21" spans="2:9">
      <c r="B21" s="109" t="s">
        <v>350</v>
      </c>
      <c r="C21" s="112">
        <v>1</v>
      </c>
      <c r="D21" s="157">
        <f>6.252+4.056+3.689+3.239</f>
        <v>17.236000000000001</v>
      </c>
      <c r="E21" s="112" t="s">
        <v>140</v>
      </c>
      <c r="G21" s="157">
        <f>+D21*C21</f>
        <v>17.236000000000001</v>
      </c>
      <c r="H21" s="158">
        <f t="shared" ref="H21:H29" si="1">SUM(G21)</f>
        <v>17.236000000000001</v>
      </c>
    </row>
    <row r="22" spans="2:9">
      <c r="B22" s="117" t="s">
        <v>352</v>
      </c>
      <c r="H22" s="158"/>
    </row>
    <row r="23" spans="2:9">
      <c r="B23" s="109" t="s">
        <v>350</v>
      </c>
      <c r="C23" s="112">
        <v>1</v>
      </c>
      <c r="D23" s="157">
        <f>4.256+3.815+5.004</f>
        <v>13.074999999999999</v>
      </c>
      <c r="E23" s="112" t="s">
        <v>140</v>
      </c>
      <c r="G23" s="157">
        <f>+D23*C23</f>
        <v>13.074999999999999</v>
      </c>
      <c r="H23" s="158">
        <f t="shared" si="1"/>
        <v>13.074999999999999</v>
      </c>
    </row>
    <row r="24" spans="2:9">
      <c r="B24" s="117" t="s">
        <v>353</v>
      </c>
      <c r="H24" s="158"/>
    </row>
    <row r="25" spans="2:9">
      <c r="B25" s="109" t="s">
        <v>350</v>
      </c>
      <c r="C25" s="112">
        <v>1</v>
      </c>
      <c r="D25" s="157">
        <f>2.826+6.058+14.239+3.24</f>
        <v>26.363</v>
      </c>
      <c r="E25" s="112" t="s">
        <v>140</v>
      </c>
      <c r="G25" s="157">
        <f>+D25*C25</f>
        <v>26.363</v>
      </c>
      <c r="H25" s="158">
        <f t="shared" si="1"/>
        <v>26.363</v>
      </c>
    </row>
    <row r="26" spans="2:9">
      <c r="B26" s="117" t="s">
        <v>354</v>
      </c>
      <c r="H26" s="158"/>
    </row>
    <row r="27" spans="2:9">
      <c r="B27" s="109" t="s">
        <v>350</v>
      </c>
      <c r="C27" s="112">
        <v>3</v>
      </c>
      <c r="D27" s="157">
        <f>6.374+7.799</f>
        <v>14.173</v>
      </c>
      <c r="E27" s="112" t="s">
        <v>140</v>
      </c>
      <c r="G27" s="157">
        <f>+D27*C27</f>
        <v>42.518999999999998</v>
      </c>
      <c r="H27" s="158">
        <f t="shared" si="1"/>
        <v>42.518999999999998</v>
      </c>
    </row>
    <row r="28" spans="2:9">
      <c r="B28" s="117" t="s">
        <v>355</v>
      </c>
      <c r="H28" s="158"/>
    </row>
    <row r="29" spans="2:9">
      <c r="B29" s="109" t="s">
        <v>350</v>
      </c>
      <c r="C29" s="112">
        <v>1</v>
      </c>
      <c r="D29" s="157">
        <v>7.2889999999999997</v>
      </c>
      <c r="E29" s="112" t="s">
        <v>140</v>
      </c>
      <c r="G29" s="157">
        <f>+D29*C29</f>
        <v>7.2889999999999997</v>
      </c>
      <c r="H29" s="158">
        <f t="shared" si="1"/>
        <v>7.2889999999999997</v>
      </c>
    </row>
    <row r="30" spans="2:9">
      <c r="B30" s="156" t="s">
        <v>357</v>
      </c>
    </row>
    <row r="31" spans="2:9" collapsed="1">
      <c r="B31" s="117" t="s">
        <v>349</v>
      </c>
    </row>
    <row r="32" spans="2:9">
      <c r="B32" s="109" t="s">
        <v>350</v>
      </c>
      <c r="C32" s="112">
        <v>1</v>
      </c>
      <c r="D32" s="157">
        <f>4.028+2.889+11.316</f>
        <v>18.233000000000001</v>
      </c>
      <c r="E32" s="112" t="s">
        <v>140</v>
      </c>
      <c r="F32" s="112"/>
      <c r="G32" s="157">
        <f>+D32*C32</f>
        <v>18.233000000000001</v>
      </c>
      <c r="H32" s="158">
        <f>SUM(G32)</f>
        <v>18.233000000000001</v>
      </c>
      <c r="I32" s="112"/>
    </row>
    <row r="33" spans="2:9">
      <c r="B33" s="117" t="s">
        <v>351</v>
      </c>
    </row>
    <row r="34" spans="2:9">
      <c r="B34" s="109" t="s">
        <v>350</v>
      </c>
      <c r="C34" s="112">
        <v>1</v>
      </c>
      <c r="D34" s="157">
        <f>3.144*2+5.802+3.996</f>
        <v>16.085999999999999</v>
      </c>
      <c r="E34" s="112" t="s">
        <v>140</v>
      </c>
      <c r="G34" s="157">
        <f>+D34*C34</f>
        <v>16.085999999999999</v>
      </c>
      <c r="H34" s="158">
        <f t="shared" ref="H34:H44" si="2">SUM(G34)</f>
        <v>16.085999999999999</v>
      </c>
    </row>
    <row r="35" spans="2:9">
      <c r="B35" s="117" t="s">
        <v>352</v>
      </c>
      <c r="H35" s="158"/>
    </row>
    <row r="36" spans="2:9">
      <c r="B36" s="109" t="s">
        <v>350</v>
      </c>
      <c r="C36" s="112">
        <v>1</v>
      </c>
      <c r="D36" s="157">
        <f>3.144+3.145+4.725+5.477</f>
        <v>16.491</v>
      </c>
      <c r="E36" s="112" t="s">
        <v>140</v>
      </c>
      <c r="G36" s="157">
        <f>+D36*C36</f>
        <v>16.491</v>
      </c>
      <c r="H36" s="158">
        <f t="shared" si="2"/>
        <v>16.491</v>
      </c>
    </row>
    <row r="37" spans="2:9">
      <c r="B37" s="117" t="s">
        <v>353</v>
      </c>
      <c r="H37" s="158"/>
    </row>
    <row r="38" spans="2:9">
      <c r="B38" s="109" t="s">
        <v>350</v>
      </c>
      <c r="C38" s="112">
        <v>1</v>
      </c>
      <c r="D38" s="157">
        <f>3.102+8.207+3.11</f>
        <v>14.419</v>
      </c>
      <c r="E38" s="112" t="s">
        <v>140</v>
      </c>
      <c r="G38" s="157">
        <f>+D38*C38</f>
        <v>14.419</v>
      </c>
      <c r="H38" s="158">
        <f t="shared" si="2"/>
        <v>14.419</v>
      </c>
    </row>
    <row r="39" spans="2:9">
      <c r="B39" s="117" t="s">
        <v>358</v>
      </c>
      <c r="H39" s="158"/>
    </row>
    <row r="40" spans="2:9">
      <c r="B40" s="109" t="s">
        <v>350</v>
      </c>
      <c r="C40" s="112">
        <v>1</v>
      </c>
      <c r="D40" s="157">
        <f>2.89+10.287</f>
        <v>13.177000000000001</v>
      </c>
      <c r="E40" s="112" t="s">
        <v>140</v>
      </c>
      <c r="G40" s="157">
        <f>+D40*C40</f>
        <v>13.177000000000001</v>
      </c>
      <c r="H40" s="158">
        <f t="shared" si="2"/>
        <v>13.177000000000001</v>
      </c>
    </row>
    <row r="41" spans="2:9">
      <c r="B41" s="117" t="s">
        <v>359</v>
      </c>
      <c r="C41" s="112"/>
      <c r="D41" s="157"/>
      <c r="E41" s="112"/>
      <c r="G41" s="157"/>
      <c r="H41" s="158"/>
    </row>
    <row r="42" spans="2:9">
      <c r="B42" s="109" t="s">
        <v>350</v>
      </c>
      <c r="C42" s="112">
        <v>3</v>
      </c>
      <c r="D42" s="157">
        <f>7.259+10.287</f>
        <v>17.545999999999999</v>
      </c>
      <c r="E42" s="112" t="s">
        <v>140</v>
      </c>
      <c r="G42" s="157">
        <f>+D42*C42</f>
        <v>52.637999999999998</v>
      </c>
      <c r="H42" s="158">
        <f t="shared" si="2"/>
        <v>52.637999999999998</v>
      </c>
    </row>
    <row r="43" spans="2:9">
      <c r="B43" s="117" t="s">
        <v>355</v>
      </c>
      <c r="H43" s="158"/>
    </row>
    <row r="44" spans="2:9">
      <c r="B44" s="109" t="s">
        <v>350</v>
      </c>
      <c r="C44" s="112">
        <v>1</v>
      </c>
      <c r="D44" s="157">
        <f>7.259</f>
        <v>7.2590000000000003</v>
      </c>
      <c r="E44" s="112" t="s">
        <v>140</v>
      </c>
      <c r="G44" s="157">
        <f>+D44*C44</f>
        <v>7.2590000000000003</v>
      </c>
      <c r="H44" s="158">
        <f t="shared" si="2"/>
        <v>7.2590000000000003</v>
      </c>
    </row>
    <row r="45" spans="2:9">
      <c r="B45" s="156" t="s">
        <v>360</v>
      </c>
    </row>
    <row r="46" spans="2:9">
      <c r="B46" s="117" t="s">
        <v>349</v>
      </c>
    </row>
    <row r="47" spans="2:9">
      <c r="B47" s="109" t="s">
        <v>350</v>
      </c>
      <c r="C47" s="112">
        <v>1</v>
      </c>
      <c r="D47" s="157">
        <f>3.37+2.864+4.583+5.489</f>
        <v>16.306000000000001</v>
      </c>
      <c r="E47" s="112" t="s">
        <v>140</v>
      </c>
      <c r="F47" s="112"/>
      <c r="G47" s="157">
        <f>+D47*C47</f>
        <v>16.306000000000001</v>
      </c>
      <c r="H47" s="158">
        <f>SUM(G47)</f>
        <v>16.306000000000001</v>
      </c>
      <c r="I47" s="112"/>
    </row>
    <row r="48" spans="2:9">
      <c r="B48" s="117" t="s">
        <v>351</v>
      </c>
    </row>
    <row r="49" spans="2:9">
      <c r="B49" s="109" t="s">
        <v>350</v>
      </c>
      <c r="C49" s="112">
        <v>1</v>
      </c>
      <c r="D49" s="157">
        <f>7.759+5.871+4.583</f>
        <v>18.213000000000001</v>
      </c>
      <c r="E49" s="112" t="s">
        <v>140</v>
      </c>
      <c r="G49" s="157">
        <f>+D49*C49</f>
        <v>18.213000000000001</v>
      </c>
      <c r="H49" s="158">
        <f t="shared" ref="H49:H59" si="3">SUM(G49)</f>
        <v>18.213000000000001</v>
      </c>
    </row>
    <row r="50" spans="2:9">
      <c r="B50" s="117" t="s">
        <v>352</v>
      </c>
      <c r="H50" s="158"/>
    </row>
    <row r="51" spans="2:9">
      <c r="B51" s="109" t="s">
        <v>350</v>
      </c>
      <c r="C51" s="112">
        <v>1</v>
      </c>
      <c r="D51" s="157">
        <f>6.882+3.066+4.213+2.696+5.312</f>
        <v>22.169000000000004</v>
      </c>
      <c r="E51" s="112" t="s">
        <v>140</v>
      </c>
      <c r="G51" s="157">
        <f>+D51*C51</f>
        <v>22.169000000000004</v>
      </c>
      <c r="H51" s="158">
        <f t="shared" si="3"/>
        <v>22.169000000000004</v>
      </c>
    </row>
    <row r="52" spans="2:9">
      <c r="B52" s="117" t="s">
        <v>353</v>
      </c>
      <c r="H52" s="158"/>
    </row>
    <row r="53" spans="2:9">
      <c r="B53" s="109" t="s">
        <v>350</v>
      </c>
      <c r="C53" s="112">
        <v>1</v>
      </c>
      <c r="D53" s="157">
        <f>2.823+10.398+3.066+2.864+4.655</f>
        <v>23.806000000000001</v>
      </c>
      <c r="E53" s="112" t="s">
        <v>140</v>
      </c>
      <c r="G53" s="157">
        <f>+D53*C53</f>
        <v>23.806000000000001</v>
      </c>
      <c r="H53" s="158">
        <f t="shared" si="3"/>
        <v>23.806000000000001</v>
      </c>
    </row>
    <row r="54" spans="2:9">
      <c r="B54" s="117" t="s">
        <v>358</v>
      </c>
      <c r="H54" s="158"/>
    </row>
    <row r="55" spans="2:9">
      <c r="B55" s="109" t="s">
        <v>350</v>
      </c>
      <c r="C55" s="112">
        <v>1</v>
      </c>
      <c r="D55" s="157">
        <f>7.254+9.525</f>
        <v>16.779</v>
      </c>
      <c r="E55" s="112" t="s">
        <v>140</v>
      </c>
      <c r="G55" s="157">
        <f>+D55*C55</f>
        <v>16.779</v>
      </c>
      <c r="H55" s="158">
        <f t="shared" si="3"/>
        <v>16.779</v>
      </c>
    </row>
    <row r="56" spans="2:9">
      <c r="B56" s="117" t="s">
        <v>359</v>
      </c>
      <c r="C56" s="112"/>
      <c r="D56" s="157"/>
      <c r="E56" s="112"/>
      <c r="G56" s="157"/>
      <c r="H56" s="158"/>
    </row>
    <row r="57" spans="2:9">
      <c r="B57" s="109" t="s">
        <v>350</v>
      </c>
      <c r="C57" s="112">
        <v>3</v>
      </c>
      <c r="D57" s="157">
        <f>7.255+12.772</f>
        <v>20.027000000000001</v>
      </c>
      <c r="E57" s="112" t="s">
        <v>140</v>
      </c>
      <c r="G57" s="157">
        <f>+D57*C57</f>
        <v>60.081000000000003</v>
      </c>
      <c r="H57" s="158">
        <f t="shared" si="3"/>
        <v>60.081000000000003</v>
      </c>
    </row>
    <row r="58" spans="2:9">
      <c r="B58" s="117" t="s">
        <v>355</v>
      </c>
      <c r="H58" s="158"/>
    </row>
    <row r="59" spans="2:9">
      <c r="B59" s="109" t="s">
        <v>350</v>
      </c>
      <c r="C59" s="112">
        <v>1</v>
      </c>
      <c r="D59" s="157">
        <v>11.076000000000001</v>
      </c>
      <c r="E59" s="112" t="s">
        <v>140</v>
      </c>
      <c r="G59" s="157">
        <f>+D59*C59</f>
        <v>11.076000000000001</v>
      </c>
      <c r="H59" s="158">
        <f t="shared" si="3"/>
        <v>11.076000000000001</v>
      </c>
    </row>
    <row r="60" spans="2:9">
      <c r="B60" s="156" t="s">
        <v>361</v>
      </c>
      <c r="C60" s="112"/>
      <c r="D60" s="157"/>
      <c r="E60" s="112"/>
      <c r="G60" s="157"/>
      <c r="H60" s="158"/>
    </row>
    <row r="61" spans="2:9">
      <c r="B61" s="117" t="s">
        <v>349</v>
      </c>
    </row>
    <row r="62" spans="2:9">
      <c r="B62" s="109" t="s">
        <v>350</v>
      </c>
      <c r="C62" s="112">
        <v>1</v>
      </c>
      <c r="D62" s="157">
        <f>7.194+9.88</f>
        <v>17.074000000000002</v>
      </c>
      <c r="E62" s="112" t="s">
        <v>140</v>
      </c>
      <c r="F62" s="112"/>
      <c r="G62" s="157">
        <f>+D62*C62</f>
        <v>17.074000000000002</v>
      </c>
      <c r="H62" s="158">
        <f>SUM(G62)</f>
        <v>17.074000000000002</v>
      </c>
      <c r="I62" s="112"/>
    </row>
    <row r="63" spans="2:9">
      <c r="B63" s="117" t="s">
        <v>351</v>
      </c>
    </row>
    <row r="64" spans="2:9">
      <c r="B64" s="109" t="s">
        <v>350</v>
      </c>
      <c r="C64" s="112">
        <v>1</v>
      </c>
      <c r="D64" s="157">
        <f>7.194+3.184+7.942</f>
        <v>18.32</v>
      </c>
      <c r="E64" s="112" t="s">
        <v>140</v>
      </c>
      <c r="G64" s="157">
        <f>+D64*C64</f>
        <v>18.32</v>
      </c>
      <c r="H64" s="158">
        <f t="shared" ref="H64:H74" si="4">SUM(G64)</f>
        <v>18.32</v>
      </c>
    </row>
    <row r="65" spans="2:9">
      <c r="B65" s="117" t="s">
        <v>352</v>
      </c>
      <c r="H65" s="158"/>
    </row>
    <row r="66" spans="2:9">
      <c r="B66" s="109" t="s">
        <v>350</v>
      </c>
      <c r="C66" s="112">
        <v>1</v>
      </c>
      <c r="D66" s="157">
        <f>2.839*2+3.157+10.392</f>
        <v>19.227</v>
      </c>
      <c r="E66" s="112" t="s">
        <v>140</v>
      </c>
      <c r="G66" s="157">
        <f>+D66*C66</f>
        <v>19.227</v>
      </c>
      <c r="H66" s="158">
        <f t="shared" si="4"/>
        <v>19.227</v>
      </c>
    </row>
    <row r="67" spans="2:9">
      <c r="B67" s="117" t="s">
        <v>353</v>
      </c>
      <c r="H67" s="158"/>
    </row>
    <row r="68" spans="2:9">
      <c r="B68" s="109" t="s">
        <v>350</v>
      </c>
      <c r="C68" s="112">
        <v>1</v>
      </c>
      <c r="D68" s="157">
        <f>2.839*2+13.965</f>
        <v>19.643000000000001</v>
      </c>
      <c r="E68" s="112" t="s">
        <v>140</v>
      </c>
      <c r="G68" s="157">
        <f>+D68*C68</f>
        <v>19.643000000000001</v>
      </c>
      <c r="H68" s="158">
        <f t="shared" si="4"/>
        <v>19.643000000000001</v>
      </c>
    </row>
    <row r="69" spans="2:9">
      <c r="B69" s="117" t="s">
        <v>358</v>
      </c>
      <c r="H69" s="158"/>
    </row>
    <row r="70" spans="2:9">
      <c r="B70" s="109" t="s">
        <v>350</v>
      </c>
      <c r="C70" s="112">
        <v>1</v>
      </c>
      <c r="D70" s="157">
        <f>7.194+11.143</f>
        <v>18.337</v>
      </c>
      <c r="E70" s="112" t="s">
        <v>140</v>
      </c>
      <c r="G70" s="157">
        <f>+D70*C70</f>
        <v>18.337</v>
      </c>
      <c r="H70" s="158">
        <f t="shared" si="4"/>
        <v>18.337</v>
      </c>
    </row>
    <row r="71" spans="2:9">
      <c r="B71" s="117" t="s">
        <v>359</v>
      </c>
      <c r="C71" s="112"/>
      <c r="D71" s="157"/>
      <c r="E71" s="112"/>
      <c r="G71" s="157"/>
      <c r="H71" s="158"/>
    </row>
    <row r="72" spans="2:9">
      <c r="B72" s="109" t="s">
        <v>350</v>
      </c>
      <c r="C72" s="112">
        <v>3</v>
      </c>
      <c r="D72" s="157">
        <f>7.194+11.143</f>
        <v>18.337</v>
      </c>
      <c r="E72" s="112" t="s">
        <v>140</v>
      </c>
      <c r="G72" s="157">
        <f>+D72*C72</f>
        <v>55.010999999999996</v>
      </c>
      <c r="H72" s="158">
        <f t="shared" si="4"/>
        <v>55.010999999999996</v>
      </c>
    </row>
    <row r="73" spans="2:9">
      <c r="B73" s="117" t="s">
        <v>355</v>
      </c>
      <c r="H73" s="158"/>
    </row>
    <row r="74" spans="2:9">
      <c r="B74" s="109" t="s">
        <v>350</v>
      </c>
      <c r="C74" s="112">
        <v>1</v>
      </c>
      <c r="D74" s="157">
        <v>11.105</v>
      </c>
      <c r="E74" s="112" t="s">
        <v>140</v>
      </c>
      <c r="G74" s="157">
        <f>+D74*C74</f>
        <v>11.105</v>
      </c>
      <c r="H74" s="158">
        <f t="shared" si="4"/>
        <v>11.105</v>
      </c>
    </row>
    <row r="75" spans="2:9" ht="13.8" thickBot="1">
      <c r="C75" s="112"/>
      <c r="D75" s="157"/>
      <c r="E75" s="112"/>
      <c r="G75" s="157"/>
      <c r="H75" s="158"/>
    </row>
    <row r="76" spans="2:9" ht="13.8" thickBot="1">
      <c r="B76" s="159" t="s">
        <v>6</v>
      </c>
      <c r="C76" s="160"/>
      <c r="D76" s="160"/>
      <c r="E76" s="160"/>
      <c r="F76" s="160"/>
      <c r="G76" s="160"/>
      <c r="H76" s="161">
        <f>ROUND(SUM(H6:H75)*1.05,0)</f>
        <v>769</v>
      </c>
      <c r="I76" s="162" t="s">
        <v>21</v>
      </c>
    </row>
    <row r="78" spans="2:9">
      <c r="B78" s="155" t="s">
        <v>362</v>
      </c>
    </row>
    <row r="79" spans="2:9">
      <c r="B79" s="156" t="s">
        <v>348</v>
      </c>
    </row>
    <row r="80" spans="2:9">
      <c r="B80" s="117" t="s">
        <v>349</v>
      </c>
    </row>
    <row r="81" spans="2:8">
      <c r="B81" s="109" t="s">
        <v>363</v>
      </c>
      <c r="C81" s="112">
        <v>27</v>
      </c>
      <c r="D81" s="157">
        <v>1.8</v>
      </c>
      <c r="E81" s="157">
        <v>0.3</v>
      </c>
      <c r="G81" s="112">
        <f>+E81*D81*C81</f>
        <v>14.580000000000002</v>
      </c>
      <c r="H81" s="133">
        <f>SUM(G81)</f>
        <v>14.580000000000002</v>
      </c>
    </row>
    <row r="82" spans="2:8">
      <c r="B82" s="117" t="s">
        <v>351</v>
      </c>
    </row>
    <row r="83" spans="2:8">
      <c r="B83" s="109" t="s">
        <v>363</v>
      </c>
      <c r="C83" s="112">
        <v>25</v>
      </c>
      <c r="D83" s="157">
        <v>1.7</v>
      </c>
      <c r="E83" s="157">
        <v>0.3</v>
      </c>
      <c r="G83" s="112">
        <f>+E83*D83*C83</f>
        <v>12.75</v>
      </c>
      <c r="H83" s="133">
        <f>SUM(G83)</f>
        <v>12.75</v>
      </c>
    </row>
    <row r="84" spans="2:8">
      <c r="B84" s="117" t="s">
        <v>352</v>
      </c>
      <c r="C84" s="112"/>
    </row>
    <row r="85" spans="2:8">
      <c r="B85" s="109" t="s">
        <v>363</v>
      </c>
      <c r="C85" s="112">
        <v>28</v>
      </c>
      <c r="D85" s="157">
        <v>1.7</v>
      </c>
      <c r="E85" s="157">
        <v>0.3</v>
      </c>
      <c r="G85" s="112">
        <f>+E85*D85*C85</f>
        <v>14.280000000000001</v>
      </c>
      <c r="H85" s="133">
        <f>SUM(G85)</f>
        <v>14.280000000000001</v>
      </c>
    </row>
    <row r="86" spans="2:8">
      <c r="B86" s="117" t="s">
        <v>353</v>
      </c>
    </row>
    <row r="87" spans="2:8">
      <c r="B87" s="109" t="s">
        <v>363</v>
      </c>
      <c r="C87" s="112">
        <f>20+8</f>
        <v>28</v>
      </c>
      <c r="D87" s="157">
        <v>1.7</v>
      </c>
      <c r="E87" s="157">
        <v>0.3</v>
      </c>
      <c r="G87" s="112">
        <f>+E87*D87*C87</f>
        <v>14.280000000000001</v>
      </c>
      <c r="H87" s="133">
        <f>SUM(G87)</f>
        <v>14.280000000000001</v>
      </c>
    </row>
    <row r="88" spans="2:8">
      <c r="B88" s="117" t="s">
        <v>364</v>
      </c>
    </row>
    <row r="89" spans="2:8">
      <c r="B89" s="109" t="s">
        <v>363</v>
      </c>
      <c r="C89" s="112">
        <f>20*2</f>
        <v>40</v>
      </c>
      <c r="D89" s="157">
        <v>1.7</v>
      </c>
      <c r="E89" s="157">
        <v>0.3</v>
      </c>
      <c r="G89" s="157">
        <f>+E89*D89*C89</f>
        <v>20.399999999999999</v>
      </c>
      <c r="H89" s="158">
        <f>SUM(G89)</f>
        <v>20.399999999999999</v>
      </c>
    </row>
    <row r="90" spans="2:8">
      <c r="B90" s="117" t="s">
        <v>365</v>
      </c>
      <c r="C90" s="112"/>
      <c r="D90" s="157"/>
      <c r="E90" s="157"/>
    </row>
    <row r="91" spans="2:8">
      <c r="B91" s="109" t="s">
        <v>363</v>
      </c>
      <c r="C91" s="112">
        <v>22</v>
      </c>
      <c r="D91" s="157">
        <v>1.7</v>
      </c>
      <c r="E91" s="157">
        <v>0.3</v>
      </c>
      <c r="G91" s="112">
        <f>+E91*D91*C91</f>
        <v>11.22</v>
      </c>
      <c r="H91" s="133">
        <f>SUM(G91)</f>
        <v>11.22</v>
      </c>
    </row>
    <row r="92" spans="2:8">
      <c r="B92" s="156" t="s">
        <v>356</v>
      </c>
    </row>
    <row r="93" spans="2:8">
      <c r="B93" s="117" t="s">
        <v>349</v>
      </c>
    </row>
    <row r="94" spans="2:8">
      <c r="B94" s="109" t="s">
        <v>363</v>
      </c>
      <c r="C94" s="112">
        <v>27</v>
      </c>
      <c r="D94" s="157">
        <v>1.8</v>
      </c>
      <c r="E94" s="157">
        <v>0.3</v>
      </c>
      <c r="G94" s="112">
        <f>+E94*D94*C94</f>
        <v>14.580000000000002</v>
      </c>
      <c r="H94" s="133">
        <f>SUM(G94)</f>
        <v>14.580000000000002</v>
      </c>
    </row>
    <row r="95" spans="2:8">
      <c r="B95" s="117" t="s">
        <v>351</v>
      </c>
    </row>
    <row r="96" spans="2:8">
      <c r="B96" s="109" t="s">
        <v>363</v>
      </c>
      <c r="C96" s="112">
        <v>25</v>
      </c>
      <c r="D96" s="157">
        <v>1.8</v>
      </c>
      <c r="E96" s="157">
        <v>0.3</v>
      </c>
      <c r="G96" s="157">
        <f>+E96*D96*C96</f>
        <v>13.5</v>
      </c>
      <c r="H96" s="158">
        <f>SUM(G96)</f>
        <v>13.5</v>
      </c>
    </row>
    <row r="97" spans="2:8">
      <c r="B97" s="117" t="s">
        <v>352</v>
      </c>
      <c r="C97" s="112"/>
    </row>
    <row r="98" spans="2:8">
      <c r="B98" s="109" t="s">
        <v>363</v>
      </c>
      <c r="C98" s="112">
        <v>27</v>
      </c>
      <c r="D98" s="157">
        <v>1.7</v>
      </c>
      <c r="E98" s="157">
        <v>0.3</v>
      </c>
      <c r="G98" s="112">
        <f>+E98*D98*C98</f>
        <v>13.77</v>
      </c>
      <c r="H98" s="133">
        <f>SUM(G98)</f>
        <v>13.77</v>
      </c>
    </row>
    <row r="99" spans="2:8">
      <c r="B99" s="117" t="s">
        <v>353</v>
      </c>
    </row>
    <row r="100" spans="2:8">
      <c r="B100" s="109" t="s">
        <v>363</v>
      </c>
      <c r="C100" s="112">
        <v>28</v>
      </c>
      <c r="D100" s="157">
        <v>1.7</v>
      </c>
      <c r="E100" s="157">
        <v>0.3</v>
      </c>
      <c r="G100" s="112">
        <f>+E100*D100*C100</f>
        <v>14.280000000000001</v>
      </c>
      <c r="H100" s="133">
        <f>SUM(G100)</f>
        <v>14.280000000000001</v>
      </c>
    </row>
    <row r="101" spans="2:8">
      <c r="B101" s="117" t="s">
        <v>364</v>
      </c>
    </row>
    <row r="102" spans="2:8">
      <c r="B102" s="109" t="s">
        <v>363</v>
      </c>
      <c r="C102" s="112">
        <f>20*2</f>
        <v>40</v>
      </c>
      <c r="D102" s="157">
        <v>1.7</v>
      </c>
      <c r="E102" s="157">
        <v>0.3</v>
      </c>
      <c r="G102" s="157">
        <f>+E102*D102*C102</f>
        <v>20.399999999999999</v>
      </c>
      <c r="H102" s="158">
        <f>SUM(G102)</f>
        <v>20.399999999999999</v>
      </c>
    </row>
    <row r="103" spans="2:8">
      <c r="B103" s="117" t="s">
        <v>365</v>
      </c>
      <c r="C103" s="112"/>
      <c r="D103" s="157"/>
      <c r="E103" s="157"/>
    </row>
    <row r="104" spans="2:8">
      <c r="B104" s="109" t="s">
        <v>363</v>
      </c>
      <c r="C104" s="112">
        <v>21</v>
      </c>
      <c r="D104" s="157">
        <v>1.7</v>
      </c>
      <c r="E104" s="157">
        <v>0.3</v>
      </c>
      <c r="G104" s="112">
        <f>+E104*D104*C104</f>
        <v>10.71</v>
      </c>
      <c r="H104" s="133">
        <f>SUM(G104)</f>
        <v>10.71</v>
      </c>
    </row>
    <row r="105" spans="2:8">
      <c r="B105" s="156" t="s">
        <v>357</v>
      </c>
    </row>
    <row r="106" spans="2:8">
      <c r="B106" s="117" t="s">
        <v>349</v>
      </c>
    </row>
    <row r="107" spans="2:8">
      <c r="B107" s="109" t="s">
        <v>363</v>
      </c>
      <c r="C107" s="112">
        <v>22</v>
      </c>
      <c r="D107" s="157">
        <v>1.7</v>
      </c>
      <c r="E107" s="157">
        <v>0.3</v>
      </c>
      <c r="G107" s="112">
        <f>+E107*D107*C107</f>
        <v>11.22</v>
      </c>
      <c r="H107" s="133">
        <f>SUM(G107)</f>
        <v>11.22</v>
      </c>
    </row>
    <row r="108" spans="2:8">
      <c r="B108" s="117" t="s">
        <v>351</v>
      </c>
    </row>
    <row r="109" spans="2:8">
      <c r="B109" s="109" t="s">
        <v>363</v>
      </c>
      <c r="C109" s="112">
        <v>31</v>
      </c>
      <c r="D109" s="157">
        <v>1.7</v>
      </c>
      <c r="E109" s="157">
        <v>0.3</v>
      </c>
      <c r="G109" s="112">
        <f>+E109*D109*C109</f>
        <v>15.81</v>
      </c>
      <c r="H109" s="133">
        <f>SUM(G109)</f>
        <v>15.81</v>
      </c>
    </row>
    <row r="110" spans="2:8">
      <c r="B110" s="117" t="s">
        <v>352</v>
      </c>
      <c r="C110" s="112"/>
    </row>
    <row r="111" spans="2:8">
      <c r="B111" s="109" t="s">
        <v>363</v>
      </c>
      <c r="C111" s="112">
        <v>20</v>
      </c>
      <c r="D111" s="157">
        <v>1.7</v>
      </c>
      <c r="E111" s="157">
        <v>0.3</v>
      </c>
      <c r="G111" s="157">
        <f>+E111*D111*C111</f>
        <v>10.199999999999999</v>
      </c>
      <c r="H111" s="158">
        <f>SUM(G111)</f>
        <v>10.199999999999999</v>
      </c>
    </row>
    <row r="112" spans="2:8">
      <c r="B112" s="117" t="s">
        <v>353</v>
      </c>
    </row>
    <row r="113" spans="2:8">
      <c r="B113" s="109" t="s">
        <v>363</v>
      </c>
      <c r="C113" s="112">
        <f>20+6</f>
        <v>26</v>
      </c>
      <c r="D113" s="157">
        <v>1.7</v>
      </c>
      <c r="E113" s="157">
        <v>0.3</v>
      </c>
      <c r="G113" s="112">
        <f>+E113*D113*C113</f>
        <v>13.26</v>
      </c>
      <c r="H113" s="133">
        <f>SUM(G113)</f>
        <v>13.26</v>
      </c>
    </row>
    <row r="114" spans="2:8">
      <c r="B114" s="117" t="s">
        <v>358</v>
      </c>
    </row>
    <row r="115" spans="2:8">
      <c r="B115" s="109" t="s">
        <v>363</v>
      </c>
      <c r="C115" s="112">
        <v>20</v>
      </c>
      <c r="D115" s="157">
        <v>1.7</v>
      </c>
      <c r="E115" s="157">
        <v>0.3</v>
      </c>
      <c r="G115" s="157">
        <f>+E115*D115*C115</f>
        <v>10.199999999999999</v>
      </c>
      <c r="H115" s="158">
        <f>SUM(G115)</f>
        <v>10.199999999999999</v>
      </c>
    </row>
    <row r="116" spans="2:8">
      <c r="B116" s="117" t="s">
        <v>366</v>
      </c>
      <c r="C116" s="112"/>
      <c r="D116" s="157"/>
      <c r="E116" s="157"/>
    </row>
    <row r="117" spans="2:8">
      <c r="B117" s="109" t="s">
        <v>363</v>
      </c>
      <c r="C117" s="112">
        <f>20*2</f>
        <v>40</v>
      </c>
      <c r="D117" s="157">
        <v>1.7</v>
      </c>
      <c r="E117" s="157">
        <v>0.3</v>
      </c>
      <c r="G117" s="112">
        <f>+E117*D117*C117</f>
        <v>20.399999999999999</v>
      </c>
      <c r="H117" s="133">
        <f>SUM(G117)</f>
        <v>20.399999999999999</v>
      </c>
    </row>
    <row r="118" spans="2:8">
      <c r="B118" s="117" t="s">
        <v>367</v>
      </c>
      <c r="C118" s="112"/>
      <c r="D118" s="157"/>
      <c r="E118" s="157"/>
    </row>
    <row r="119" spans="2:8">
      <c r="B119" s="109" t="s">
        <v>363</v>
      </c>
      <c r="C119" s="112">
        <v>22</v>
      </c>
      <c r="D119" s="157">
        <v>1.7</v>
      </c>
      <c r="E119" s="157">
        <v>0.3</v>
      </c>
      <c r="G119" s="112">
        <f>+E119*D119*C119</f>
        <v>11.22</v>
      </c>
      <c r="H119" s="133">
        <f>SUM(G119)</f>
        <v>11.22</v>
      </c>
    </row>
    <row r="120" spans="2:8">
      <c r="B120" s="156" t="s">
        <v>360</v>
      </c>
      <c r="C120" s="112"/>
      <c r="D120" s="157"/>
      <c r="E120" s="157"/>
      <c r="G120" s="112"/>
      <c r="H120" s="133"/>
    </row>
    <row r="121" spans="2:8">
      <c r="B121" s="117" t="s">
        <v>349</v>
      </c>
    </row>
    <row r="122" spans="2:8">
      <c r="B122" s="109" t="s">
        <v>363</v>
      </c>
      <c r="C122" s="112">
        <v>27</v>
      </c>
      <c r="D122" s="157">
        <v>1.6850000000000001</v>
      </c>
      <c r="E122" s="157">
        <v>0.3</v>
      </c>
      <c r="G122" s="157">
        <f>+E122*D122*C122</f>
        <v>13.648499999999999</v>
      </c>
      <c r="H122" s="158">
        <f>SUM(G122)</f>
        <v>13.648499999999999</v>
      </c>
    </row>
    <row r="123" spans="2:8">
      <c r="B123" s="117" t="s">
        <v>351</v>
      </c>
    </row>
    <row r="124" spans="2:8">
      <c r="B124" s="109" t="s">
        <v>363</v>
      </c>
      <c r="C124" s="112">
        <v>24</v>
      </c>
      <c r="D124" s="157">
        <v>1.6850000000000001</v>
      </c>
      <c r="E124" s="157">
        <v>0.3</v>
      </c>
      <c r="G124" s="157">
        <f>+E124*D124*C124</f>
        <v>12.131999999999998</v>
      </c>
      <c r="H124" s="158">
        <f>SUM(G124)</f>
        <v>12.131999999999998</v>
      </c>
    </row>
    <row r="125" spans="2:8">
      <c r="B125" s="117" t="s">
        <v>352</v>
      </c>
      <c r="C125" s="112"/>
      <c r="H125" s="163"/>
    </row>
    <row r="126" spans="2:8">
      <c r="B126" s="109" t="s">
        <v>363</v>
      </c>
      <c r="C126" s="112">
        <v>16</v>
      </c>
      <c r="D126" s="157">
        <v>1.6850000000000001</v>
      </c>
      <c r="E126" s="157">
        <v>0.3</v>
      </c>
      <c r="G126" s="157">
        <f>+E126*D126*C126</f>
        <v>8.0879999999999992</v>
      </c>
      <c r="H126" s="158">
        <f>SUM(G126)</f>
        <v>8.0879999999999992</v>
      </c>
    </row>
    <row r="127" spans="2:8">
      <c r="B127" s="117" t="s">
        <v>353</v>
      </c>
    </row>
    <row r="128" spans="2:8">
      <c r="B128" s="109" t="s">
        <v>363</v>
      </c>
      <c r="C128" s="112">
        <v>22</v>
      </c>
      <c r="D128" s="157">
        <v>1.6850000000000001</v>
      </c>
      <c r="E128" s="157">
        <v>0.3</v>
      </c>
      <c r="G128" s="112">
        <f>+E128*D128*C128</f>
        <v>11.120999999999999</v>
      </c>
      <c r="H128" s="133">
        <f>SUM(G128)</f>
        <v>11.120999999999999</v>
      </c>
    </row>
    <row r="129" spans="2:8">
      <c r="B129" s="117" t="s">
        <v>358</v>
      </c>
    </row>
    <row r="130" spans="2:8">
      <c r="B130" s="109" t="s">
        <v>363</v>
      </c>
      <c r="C130" s="112">
        <v>20</v>
      </c>
      <c r="D130" s="157">
        <v>1.6850000000000001</v>
      </c>
      <c r="E130" s="157">
        <v>0.3</v>
      </c>
      <c r="G130" s="157">
        <f>+E130*D130*C130</f>
        <v>10.11</v>
      </c>
      <c r="H130" s="158">
        <f>SUM(G130)</f>
        <v>10.11</v>
      </c>
    </row>
    <row r="131" spans="2:8">
      <c r="B131" s="117" t="s">
        <v>366</v>
      </c>
      <c r="C131" s="112"/>
      <c r="D131" s="157"/>
      <c r="E131" s="157"/>
    </row>
    <row r="132" spans="2:8">
      <c r="B132" s="109" t="s">
        <v>363</v>
      </c>
      <c r="C132" s="112">
        <f>20*2</f>
        <v>40</v>
      </c>
      <c r="D132" s="157">
        <v>1.6850000000000001</v>
      </c>
      <c r="E132" s="157">
        <v>0.3</v>
      </c>
      <c r="G132" s="112">
        <f>+E132*D132*C132</f>
        <v>20.22</v>
      </c>
      <c r="H132" s="133">
        <f>SUM(G132)</f>
        <v>20.22</v>
      </c>
    </row>
    <row r="133" spans="2:8">
      <c r="B133" s="117" t="s">
        <v>367</v>
      </c>
      <c r="C133" s="112"/>
      <c r="D133" s="157"/>
      <c r="E133" s="157"/>
    </row>
    <row r="134" spans="2:8">
      <c r="B134" s="109" t="s">
        <v>363</v>
      </c>
      <c r="C134" s="112">
        <v>22</v>
      </c>
      <c r="D134" s="157">
        <v>1.6850000000000001</v>
      </c>
      <c r="E134" s="157">
        <v>0.3</v>
      </c>
      <c r="G134" s="157">
        <f>+E134*D134*C134</f>
        <v>11.120999999999999</v>
      </c>
      <c r="H134" s="158">
        <f>SUM(G134)</f>
        <v>11.120999999999999</v>
      </c>
    </row>
    <row r="135" spans="2:8">
      <c r="B135" s="156" t="s">
        <v>361</v>
      </c>
      <c r="C135" s="112"/>
      <c r="D135" s="157"/>
      <c r="E135" s="157"/>
      <c r="G135" s="112"/>
      <c r="H135" s="133"/>
    </row>
    <row r="136" spans="2:8">
      <c r="B136" s="117" t="s">
        <v>349</v>
      </c>
    </row>
    <row r="137" spans="2:8">
      <c r="B137" s="109" t="s">
        <v>363</v>
      </c>
      <c r="C137" s="112">
        <v>21</v>
      </c>
      <c r="D137" s="157">
        <v>1.8</v>
      </c>
      <c r="E137" s="157">
        <v>0.3</v>
      </c>
      <c r="G137" s="112">
        <f>+E137*D137*C137</f>
        <v>11.34</v>
      </c>
      <c r="H137" s="133">
        <f>SUM(G137)</f>
        <v>11.34</v>
      </c>
    </row>
    <row r="138" spans="2:8">
      <c r="B138" s="117" t="s">
        <v>351</v>
      </c>
    </row>
    <row r="139" spans="2:8">
      <c r="B139" s="109" t="s">
        <v>363</v>
      </c>
      <c r="C139" s="112">
        <v>31</v>
      </c>
      <c r="D139" s="157">
        <v>1.8</v>
      </c>
      <c r="E139" s="157">
        <v>0.3</v>
      </c>
      <c r="G139" s="157">
        <f>+E139*D139*C139</f>
        <v>16.740000000000002</v>
      </c>
      <c r="H139" s="158">
        <f>SUM(G139)</f>
        <v>16.740000000000002</v>
      </c>
    </row>
    <row r="140" spans="2:8">
      <c r="B140" s="117" t="s">
        <v>352</v>
      </c>
      <c r="C140" s="112"/>
      <c r="G140" s="163"/>
      <c r="H140" s="163"/>
    </row>
    <row r="141" spans="2:8">
      <c r="B141" s="109" t="s">
        <v>363</v>
      </c>
      <c r="C141" s="112">
        <v>20</v>
      </c>
      <c r="D141" s="157">
        <v>1.7</v>
      </c>
      <c r="E141" s="157">
        <v>0.3</v>
      </c>
      <c r="G141" s="157">
        <f>+E141*D141*C141</f>
        <v>10.199999999999999</v>
      </c>
      <c r="H141" s="158">
        <f>SUM(G141)</f>
        <v>10.199999999999999</v>
      </c>
    </row>
    <row r="142" spans="2:8">
      <c r="B142" s="117" t="s">
        <v>353</v>
      </c>
      <c r="G142" s="163"/>
      <c r="H142" s="163"/>
    </row>
    <row r="143" spans="2:8">
      <c r="B143" s="109" t="s">
        <v>363</v>
      </c>
      <c r="C143" s="112">
        <v>20</v>
      </c>
      <c r="D143" s="157">
        <v>1.7</v>
      </c>
      <c r="E143" s="157">
        <v>0.3</v>
      </c>
      <c r="G143" s="157">
        <f>+E143*D143*C143</f>
        <v>10.199999999999999</v>
      </c>
      <c r="H143" s="158">
        <f>SUM(G143)</f>
        <v>10.199999999999999</v>
      </c>
    </row>
    <row r="144" spans="2:8">
      <c r="B144" s="117" t="s">
        <v>358</v>
      </c>
      <c r="H144" s="163"/>
    </row>
    <row r="145" spans="2:9">
      <c r="B145" s="109" t="s">
        <v>363</v>
      </c>
      <c r="C145" s="112">
        <v>20</v>
      </c>
      <c r="D145" s="157">
        <v>1.7</v>
      </c>
      <c r="E145" s="157">
        <v>0.3</v>
      </c>
      <c r="G145" s="157">
        <f>+E145*D145*C145</f>
        <v>10.199999999999999</v>
      </c>
      <c r="H145" s="158">
        <f>SUM(G145)</f>
        <v>10.199999999999999</v>
      </c>
    </row>
    <row r="146" spans="2:9">
      <c r="B146" s="117" t="s">
        <v>366</v>
      </c>
      <c r="C146" s="112"/>
      <c r="D146" s="157"/>
      <c r="E146" s="157"/>
    </row>
    <row r="147" spans="2:9">
      <c r="B147" s="109" t="s">
        <v>363</v>
      </c>
      <c r="C147" s="112">
        <f>20*2</f>
        <v>40</v>
      </c>
      <c r="D147" s="157">
        <v>1.7</v>
      </c>
      <c r="E147" s="157">
        <v>0.3</v>
      </c>
      <c r="G147" s="157">
        <f>+E147*D147*C147</f>
        <v>20.399999999999999</v>
      </c>
      <c r="H147" s="158">
        <f>SUM(G147)</f>
        <v>20.399999999999999</v>
      </c>
    </row>
    <row r="148" spans="2:9">
      <c r="B148" s="117" t="s">
        <v>367</v>
      </c>
      <c r="C148" s="112"/>
      <c r="D148" s="157"/>
      <c r="E148" s="157"/>
    </row>
    <row r="149" spans="2:9">
      <c r="B149" s="109" t="s">
        <v>363</v>
      </c>
      <c r="C149" s="112">
        <v>22</v>
      </c>
      <c r="D149" s="157">
        <v>1.7</v>
      </c>
      <c r="E149" s="157">
        <v>0.3</v>
      </c>
      <c r="G149" s="112">
        <f>+E149*D149*C149</f>
        <v>11.22</v>
      </c>
      <c r="H149" s="133">
        <f>SUM(G149)</f>
        <v>11.22</v>
      </c>
    </row>
    <row r="150" spans="2:9" ht="13.8" thickBot="1"/>
    <row r="151" spans="2:9" ht="13.8" thickBot="1">
      <c r="B151" s="159" t="s">
        <v>6</v>
      </c>
      <c r="C151" s="160"/>
      <c r="D151" s="160"/>
      <c r="E151" s="160"/>
      <c r="F151" s="160"/>
      <c r="G151" s="160"/>
      <c r="H151" s="161">
        <f>ROUND(SUM(H81:H150)*1.05,0)</f>
        <v>466</v>
      </c>
      <c r="I151" s="162" t="s">
        <v>21</v>
      </c>
    </row>
    <row r="152" spans="2:9">
      <c r="B152" s="117"/>
      <c r="H152" s="133"/>
      <c r="I152" s="117"/>
    </row>
    <row r="153" spans="2:9">
      <c r="B153" s="117" t="s">
        <v>368</v>
      </c>
    </row>
    <row r="154" spans="2:9">
      <c r="B154" s="156" t="s">
        <v>348</v>
      </c>
    </row>
    <row r="155" spans="2:9">
      <c r="B155" s="117" t="s">
        <v>349</v>
      </c>
    </row>
    <row r="156" spans="2:9">
      <c r="B156" s="109" t="s">
        <v>369</v>
      </c>
      <c r="C156" s="112">
        <v>30</v>
      </c>
      <c r="D156" s="157">
        <v>1.8</v>
      </c>
      <c r="E156" s="157"/>
      <c r="F156" s="164">
        <v>0.14599999999999999</v>
      </c>
      <c r="G156" s="157">
        <f>+F156*D156*C156</f>
        <v>7.8839999999999995</v>
      </c>
      <c r="H156" s="158">
        <f>SUM(G156)</f>
        <v>7.8839999999999995</v>
      </c>
    </row>
    <row r="157" spans="2:9">
      <c r="B157" s="117" t="s">
        <v>351</v>
      </c>
      <c r="F157" s="164"/>
    </row>
    <row r="158" spans="2:9">
      <c r="B158" s="109" t="s">
        <v>369</v>
      </c>
      <c r="C158" s="112">
        <v>28</v>
      </c>
      <c r="D158" s="157">
        <v>1.7</v>
      </c>
      <c r="E158" s="157"/>
      <c r="F158" s="164">
        <v>0.14799999999999999</v>
      </c>
      <c r="G158" s="157">
        <f t="shared" ref="G158:G166" si="5">+F158*D158*C158</f>
        <v>7.0447999999999995</v>
      </c>
      <c r="H158" s="158">
        <f>SUM(G158)</f>
        <v>7.0447999999999995</v>
      </c>
    </row>
    <row r="159" spans="2:9">
      <c r="B159" s="117" t="s">
        <v>352</v>
      </c>
      <c r="C159" s="112"/>
      <c r="F159" s="157"/>
      <c r="G159" s="157"/>
    </row>
    <row r="160" spans="2:9">
      <c r="B160" s="109" t="s">
        <v>369</v>
      </c>
      <c r="C160" s="112">
        <v>30</v>
      </c>
      <c r="D160" s="157">
        <v>1.7</v>
      </c>
      <c r="E160" s="157"/>
      <c r="F160" s="157">
        <v>0.15</v>
      </c>
      <c r="G160" s="157">
        <f t="shared" si="5"/>
        <v>7.65</v>
      </c>
      <c r="H160" s="133">
        <f>SUM(G160)</f>
        <v>7.65</v>
      </c>
    </row>
    <row r="161" spans="2:8">
      <c r="B161" s="117" t="s">
        <v>353</v>
      </c>
      <c r="F161" s="157"/>
      <c r="G161" s="157"/>
    </row>
    <row r="162" spans="2:8">
      <c r="B162" s="109" t="s">
        <v>369</v>
      </c>
      <c r="C162" s="112">
        <f>22+9</f>
        <v>31</v>
      </c>
      <c r="D162" s="157">
        <v>1.7</v>
      </c>
      <c r="E162" s="157"/>
      <c r="F162" s="157">
        <v>0.15</v>
      </c>
      <c r="G162" s="157">
        <f t="shared" si="5"/>
        <v>7.9050000000000002</v>
      </c>
      <c r="H162" s="133">
        <f>SUM(G162)</f>
        <v>7.9050000000000002</v>
      </c>
    </row>
    <row r="163" spans="2:8">
      <c r="B163" s="117" t="s">
        <v>364</v>
      </c>
      <c r="F163" s="157"/>
      <c r="G163" s="157"/>
    </row>
    <row r="164" spans="2:8">
      <c r="B164" s="109" t="s">
        <v>369</v>
      </c>
      <c r="C164" s="112">
        <f>22*2</f>
        <v>44</v>
      </c>
      <c r="D164" s="157">
        <v>1.7</v>
      </c>
      <c r="E164" s="157"/>
      <c r="F164" s="157">
        <v>0.15</v>
      </c>
      <c r="G164" s="157">
        <f t="shared" si="5"/>
        <v>11.22</v>
      </c>
      <c r="H164" s="158">
        <f>SUM(G164)</f>
        <v>11.22</v>
      </c>
    </row>
    <row r="165" spans="2:8">
      <c r="B165" s="117" t="s">
        <v>365</v>
      </c>
      <c r="C165" s="112"/>
      <c r="D165" s="157"/>
      <c r="E165" s="157"/>
      <c r="F165" s="157"/>
      <c r="G165" s="157"/>
    </row>
    <row r="166" spans="2:8">
      <c r="B166" s="109" t="s">
        <v>369</v>
      </c>
      <c r="C166" s="112">
        <v>24</v>
      </c>
      <c r="D166" s="157">
        <v>1.7</v>
      </c>
      <c r="E166" s="157"/>
      <c r="F166" s="157">
        <v>0.15</v>
      </c>
      <c r="G166" s="157">
        <f t="shared" si="5"/>
        <v>6.12</v>
      </c>
      <c r="H166" s="133">
        <f>SUM(G166)</f>
        <v>6.12</v>
      </c>
    </row>
    <row r="167" spans="2:8">
      <c r="B167" s="156" t="s">
        <v>356</v>
      </c>
      <c r="C167" s="112"/>
      <c r="D167" s="157"/>
      <c r="E167" s="157"/>
      <c r="F167" s="157"/>
      <c r="G167" s="157"/>
      <c r="H167" s="133"/>
    </row>
    <row r="168" spans="2:8">
      <c r="B168" s="117" t="s">
        <v>349</v>
      </c>
    </row>
    <row r="169" spans="2:8">
      <c r="B169" s="109" t="s">
        <v>369</v>
      </c>
      <c r="C169" s="112">
        <v>30</v>
      </c>
      <c r="D169" s="157">
        <v>1.8</v>
      </c>
      <c r="E169" s="157"/>
      <c r="F169" s="112">
        <v>0.14599999999999999</v>
      </c>
      <c r="G169" s="157">
        <f>+F169*D169*C169</f>
        <v>7.8839999999999995</v>
      </c>
      <c r="H169" s="158">
        <f>SUM(G169)</f>
        <v>7.8839999999999995</v>
      </c>
    </row>
    <row r="170" spans="2:8">
      <c r="B170" s="117" t="s">
        <v>351</v>
      </c>
      <c r="F170" s="112"/>
    </row>
    <row r="171" spans="2:8">
      <c r="B171" s="109" t="s">
        <v>369</v>
      </c>
      <c r="C171" s="112">
        <v>28</v>
      </c>
      <c r="D171" s="157">
        <v>1.8</v>
      </c>
      <c r="E171" s="157"/>
      <c r="F171" s="112">
        <v>0.14799999999999999</v>
      </c>
      <c r="G171" s="157">
        <f>+F171*D171*C171</f>
        <v>7.4591999999999992</v>
      </c>
      <c r="H171" s="158">
        <f>SUM(G171)</f>
        <v>7.4591999999999992</v>
      </c>
    </row>
    <row r="172" spans="2:8">
      <c r="B172" s="117" t="s">
        <v>352</v>
      </c>
      <c r="C172" s="112"/>
      <c r="F172" s="112"/>
    </row>
    <row r="173" spans="2:8">
      <c r="B173" s="109" t="s">
        <v>369</v>
      </c>
      <c r="C173" s="112">
        <v>30</v>
      </c>
      <c r="D173" s="157">
        <v>1.7</v>
      </c>
      <c r="E173" s="157"/>
      <c r="F173" s="112">
        <v>0.15</v>
      </c>
      <c r="G173" s="157">
        <f>+F173*D173*C173</f>
        <v>7.65</v>
      </c>
      <c r="H173" s="158">
        <f>SUM(G173)</f>
        <v>7.65</v>
      </c>
    </row>
    <row r="174" spans="2:8">
      <c r="B174" s="117" t="s">
        <v>353</v>
      </c>
      <c r="F174" s="112"/>
    </row>
    <row r="175" spans="2:8">
      <c r="B175" s="109" t="s">
        <v>369</v>
      </c>
      <c r="C175" s="112">
        <f>22+9</f>
        <v>31</v>
      </c>
      <c r="D175" s="157">
        <v>1.7</v>
      </c>
      <c r="E175" s="157"/>
      <c r="F175" s="112">
        <v>0.15</v>
      </c>
      <c r="G175" s="157">
        <f>+F175*D175*C175</f>
        <v>7.9050000000000002</v>
      </c>
      <c r="H175" s="158">
        <f>SUM(G175)</f>
        <v>7.9050000000000002</v>
      </c>
    </row>
    <row r="176" spans="2:8">
      <c r="B176" s="117" t="s">
        <v>364</v>
      </c>
      <c r="F176" s="112"/>
    </row>
    <row r="177" spans="2:8">
      <c r="B177" s="109" t="s">
        <v>369</v>
      </c>
      <c r="C177" s="112">
        <f>22*2</f>
        <v>44</v>
      </c>
      <c r="D177" s="157">
        <v>1.7</v>
      </c>
      <c r="E177" s="157"/>
      <c r="F177" s="112">
        <v>0.15</v>
      </c>
      <c r="G177" s="157">
        <f>+F177*D177*C177</f>
        <v>11.22</v>
      </c>
      <c r="H177" s="158">
        <f>SUM(G177)</f>
        <v>11.22</v>
      </c>
    </row>
    <row r="178" spans="2:8">
      <c r="B178" s="117" t="s">
        <v>365</v>
      </c>
      <c r="C178" s="112"/>
      <c r="D178" s="157"/>
      <c r="E178" s="157"/>
      <c r="F178" s="112"/>
    </row>
    <row r="179" spans="2:8">
      <c r="B179" s="109" t="s">
        <v>369</v>
      </c>
      <c r="C179" s="112">
        <v>24</v>
      </c>
      <c r="D179" s="157">
        <v>1.7</v>
      </c>
      <c r="E179" s="157"/>
      <c r="F179" s="112">
        <v>0.15</v>
      </c>
      <c r="G179" s="157">
        <f>+F179*D179*C179</f>
        <v>6.12</v>
      </c>
      <c r="H179" s="158">
        <f>SUM(G179)</f>
        <v>6.12</v>
      </c>
    </row>
    <row r="180" spans="2:8">
      <c r="B180" s="156" t="s">
        <v>357</v>
      </c>
      <c r="C180" s="112"/>
      <c r="D180" s="157"/>
      <c r="E180" s="157"/>
      <c r="F180" s="157"/>
      <c r="G180" s="157"/>
      <c r="H180" s="133"/>
    </row>
    <row r="181" spans="2:8">
      <c r="B181" s="117" t="s">
        <v>349</v>
      </c>
    </row>
    <row r="182" spans="2:8">
      <c r="B182" s="109" t="s">
        <v>369</v>
      </c>
      <c r="C182" s="112">
        <v>24</v>
      </c>
      <c r="D182" s="157">
        <v>1.7</v>
      </c>
      <c r="E182" s="157"/>
      <c r="F182" s="112">
        <v>0.14499999999999999</v>
      </c>
      <c r="G182" s="157">
        <f>+F182*D182*C182</f>
        <v>5.9159999999999995</v>
      </c>
      <c r="H182" s="158">
        <f>SUM(G182)</f>
        <v>5.9159999999999995</v>
      </c>
    </row>
    <row r="183" spans="2:8">
      <c r="B183" s="117" t="s">
        <v>351</v>
      </c>
      <c r="F183" s="112"/>
    </row>
    <row r="184" spans="2:8">
      <c r="B184" s="109" t="s">
        <v>369</v>
      </c>
      <c r="C184" s="112">
        <v>34</v>
      </c>
      <c r="D184" s="157">
        <v>1.7</v>
      </c>
      <c r="E184" s="157"/>
      <c r="F184" s="112">
        <v>0.14799999999999999</v>
      </c>
      <c r="G184" s="157">
        <f>+F184*D184*C184</f>
        <v>8.5543999999999993</v>
      </c>
      <c r="H184" s="158">
        <f>SUM(G184)</f>
        <v>8.5543999999999993</v>
      </c>
    </row>
    <row r="185" spans="2:8">
      <c r="B185" s="117" t="s">
        <v>352</v>
      </c>
      <c r="C185" s="112"/>
      <c r="F185" s="112"/>
    </row>
    <row r="186" spans="2:8">
      <c r="B186" s="109" t="s">
        <v>369</v>
      </c>
      <c r="C186" s="112">
        <v>22</v>
      </c>
      <c r="D186" s="157">
        <v>1.7</v>
      </c>
      <c r="E186" s="157"/>
      <c r="F186" s="112">
        <v>0.15</v>
      </c>
      <c r="G186" s="157">
        <f>+F186*D186*C186</f>
        <v>5.61</v>
      </c>
      <c r="H186" s="158">
        <f>SUM(G186)</f>
        <v>5.61</v>
      </c>
    </row>
    <row r="187" spans="2:8">
      <c r="B187" s="117" t="s">
        <v>353</v>
      </c>
      <c r="F187" s="112"/>
    </row>
    <row r="188" spans="2:8">
      <c r="B188" s="109" t="s">
        <v>369</v>
      </c>
      <c r="C188" s="112">
        <f>22+8</f>
        <v>30</v>
      </c>
      <c r="D188" s="157">
        <v>1.7</v>
      </c>
      <c r="E188" s="157"/>
      <c r="F188" s="112">
        <v>0.15</v>
      </c>
      <c r="G188" s="157">
        <f>+F188*D188*C188</f>
        <v>7.65</v>
      </c>
      <c r="H188" s="158">
        <f>SUM(G188)</f>
        <v>7.65</v>
      </c>
    </row>
    <row r="189" spans="2:8">
      <c r="B189" s="117" t="s">
        <v>370</v>
      </c>
      <c r="F189" s="112"/>
    </row>
    <row r="190" spans="2:8">
      <c r="B190" s="109" t="s">
        <v>369</v>
      </c>
      <c r="C190" s="112">
        <f>22*3</f>
        <v>66</v>
      </c>
      <c r="D190" s="157">
        <v>1.7</v>
      </c>
      <c r="E190" s="157"/>
      <c r="F190" s="112">
        <v>0.15</v>
      </c>
      <c r="G190" s="157">
        <f>+F190*D190*C190</f>
        <v>16.830000000000002</v>
      </c>
      <c r="H190" s="158">
        <f>SUM(G190)</f>
        <v>16.830000000000002</v>
      </c>
    </row>
    <row r="191" spans="2:8">
      <c r="B191" s="117" t="s">
        <v>367</v>
      </c>
      <c r="C191" s="112"/>
      <c r="D191" s="157"/>
      <c r="E191" s="157"/>
      <c r="F191" s="112"/>
    </row>
    <row r="192" spans="2:8">
      <c r="B192" s="109" t="s">
        <v>369</v>
      </c>
      <c r="C192" s="112">
        <v>24</v>
      </c>
      <c r="D192" s="157">
        <v>1.7</v>
      </c>
      <c r="E192" s="157"/>
      <c r="F192" s="112">
        <v>0.15</v>
      </c>
      <c r="G192" s="157">
        <f>+F192*D192*C192</f>
        <v>6.12</v>
      </c>
      <c r="H192" s="158">
        <f>SUM(G192)</f>
        <v>6.12</v>
      </c>
    </row>
    <row r="193" spans="2:8">
      <c r="B193" s="156" t="s">
        <v>360</v>
      </c>
      <c r="C193" s="112"/>
      <c r="D193" s="157"/>
      <c r="E193" s="157"/>
      <c r="F193" s="157"/>
      <c r="G193" s="157"/>
      <c r="H193" s="133"/>
    </row>
    <row r="194" spans="2:8">
      <c r="B194" s="117" t="s">
        <v>349</v>
      </c>
    </row>
    <row r="195" spans="2:8">
      <c r="B195" s="109" t="s">
        <v>369</v>
      </c>
      <c r="C195" s="112">
        <v>30</v>
      </c>
      <c r="D195" s="157">
        <v>1.6850000000000001</v>
      </c>
      <c r="E195" s="157"/>
      <c r="F195" s="164">
        <v>0.14599999999999999</v>
      </c>
      <c r="G195" s="157">
        <f t="shared" ref="G195:G205" si="6">+F195*D195*C195</f>
        <v>7.3802999999999992</v>
      </c>
      <c r="H195" s="158">
        <f>SUM(G195)</f>
        <v>7.3802999999999992</v>
      </c>
    </row>
    <row r="196" spans="2:8">
      <c r="B196" s="117" t="s">
        <v>351</v>
      </c>
      <c r="F196" s="164"/>
      <c r="G196" s="157"/>
    </row>
    <row r="197" spans="2:8">
      <c r="B197" s="109" t="s">
        <v>369</v>
      </c>
      <c r="C197" s="112">
        <v>28</v>
      </c>
      <c r="D197" s="157">
        <v>1.6850000000000001</v>
      </c>
      <c r="E197" s="157"/>
      <c r="F197" s="164">
        <v>0.14799999999999999</v>
      </c>
      <c r="G197" s="157">
        <f t="shared" si="6"/>
        <v>6.98264</v>
      </c>
      <c r="H197" s="158">
        <f>SUM(G197)</f>
        <v>6.98264</v>
      </c>
    </row>
    <row r="198" spans="2:8">
      <c r="B198" s="117" t="s">
        <v>352</v>
      </c>
      <c r="C198" s="112"/>
      <c r="F198" s="164"/>
      <c r="G198" s="157"/>
      <c r="H198" s="163"/>
    </row>
    <row r="199" spans="2:8">
      <c r="B199" s="109" t="s">
        <v>369</v>
      </c>
      <c r="C199" s="112">
        <f>18+6</f>
        <v>24</v>
      </c>
      <c r="D199" s="157">
        <v>1.6850000000000001</v>
      </c>
      <c r="E199" s="157"/>
      <c r="F199" s="157">
        <v>0.15</v>
      </c>
      <c r="G199" s="157">
        <f t="shared" si="6"/>
        <v>6.0659999999999989</v>
      </c>
      <c r="H199" s="158">
        <f>SUM(G199)</f>
        <v>6.0659999999999989</v>
      </c>
    </row>
    <row r="200" spans="2:8">
      <c r="B200" s="117" t="s">
        <v>353</v>
      </c>
      <c r="F200" s="164"/>
      <c r="G200" s="157"/>
    </row>
    <row r="201" spans="2:8">
      <c r="B201" s="109" t="s">
        <v>369</v>
      </c>
      <c r="C201" s="112">
        <v>26</v>
      </c>
      <c r="D201" s="157">
        <v>1.6850000000000001</v>
      </c>
      <c r="E201" s="157"/>
      <c r="F201" s="157">
        <v>0.15</v>
      </c>
      <c r="G201" s="157">
        <f t="shared" si="6"/>
        <v>6.5714999999999995</v>
      </c>
      <c r="H201" s="158">
        <f>SUM(G201)</f>
        <v>6.5714999999999995</v>
      </c>
    </row>
    <row r="202" spans="2:8">
      <c r="B202" s="117" t="s">
        <v>370</v>
      </c>
      <c r="F202" s="164"/>
      <c r="G202" s="157"/>
    </row>
    <row r="203" spans="2:8">
      <c r="B203" s="109" t="s">
        <v>369</v>
      </c>
      <c r="C203" s="112">
        <f>22*3</f>
        <v>66</v>
      </c>
      <c r="D203" s="157">
        <v>1.6850000000000001</v>
      </c>
      <c r="E203" s="157"/>
      <c r="F203" s="157">
        <v>0.15</v>
      </c>
      <c r="G203" s="157">
        <f t="shared" si="6"/>
        <v>16.6815</v>
      </c>
      <c r="H203" s="158">
        <f>SUM(G203)</f>
        <v>16.6815</v>
      </c>
    </row>
    <row r="204" spans="2:8">
      <c r="B204" s="117" t="s">
        <v>367</v>
      </c>
      <c r="C204" s="112"/>
      <c r="D204" s="157"/>
      <c r="E204" s="157"/>
      <c r="F204" s="164"/>
      <c r="G204" s="157"/>
    </row>
    <row r="205" spans="2:8">
      <c r="B205" s="109" t="s">
        <v>369</v>
      </c>
      <c r="C205" s="112">
        <v>24</v>
      </c>
      <c r="D205" s="157">
        <v>1.6850000000000001</v>
      </c>
      <c r="E205" s="157"/>
      <c r="F205" s="157">
        <v>0.15</v>
      </c>
      <c r="G205" s="157">
        <f t="shared" si="6"/>
        <v>6.0659999999999989</v>
      </c>
      <c r="H205" s="158">
        <f>SUM(G205)</f>
        <v>6.0659999999999989</v>
      </c>
    </row>
    <row r="206" spans="2:8">
      <c r="B206" s="156" t="s">
        <v>361</v>
      </c>
      <c r="C206" s="112"/>
      <c r="D206" s="157"/>
      <c r="E206" s="157"/>
      <c r="F206" s="157"/>
      <c r="G206" s="157"/>
      <c r="H206" s="133"/>
    </row>
    <row r="207" spans="2:8">
      <c r="B207" s="117" t="s">
        <v>349</v>
      </c>
    </row>
    <row r="208" spans="2:8">
      <c r="B208" s="109" t="s">
        <v>369</v>
      </c>
      <c r="C208" s="112">
        <v>23</v>
      </c>
      <c r="D208" s="157">
        <v>1.6850000000000001</v>
      </c>
      <c r="E208" s="157"/>
      <c r="F208" s="164">
        <v>0.14699999999999999</v>
      </c>
      <c r="G208" s="157">
        <f>+F208*D208*C208</f>
        <v>5.6969849999999997</v>
      </c>
      <c r="H208" s="158">
        <f>SUM(G208)</f>
        <v>5.6969849999999997</v>
      </c>
    </row>
    <row r="209" spans="2:15">
      <c r="B209" s="117" t="s">
        <v>351</v>
      </c>
    </row>
    <row r="210" spans="2:15">
      <c r="B210" s="109" t="s">
        <v>369</v>
      </c>
      <c r="C210" s="112">
        <v>33</v>
      </c>
      <c r="D210" s="157">
        <v>1.6850000000000001</v>
      </c>
      <c r="E210" s="157"/>
      <c r="F210" s="164">
        <v>0.14699999999999999</v>
      </c>
      <c r="G210" s="157">
        <f>+F210*D210*C210</f>
        <v>8.1739350000000002</v>
      </c>
      <c r="H210" s="158">
        <f>SUM(G210)</f>
        <v>8.1739350000000002</v>
      </c>
    </row>
    <row r="211" spans="2:15">
      <c r="B211" s="109" t="s">
        <v>369</v>
      </c>
      <c r="C211" s="112">
        <v>1</v>
      </c>
      <c r="D211" s="157">
        <v>1.6850000000000001</v>
      </c>
      <c r="E211" s="157"/>
      <c r="F211" s="112">
        <v>0.151</v>
      </c>
      <c r="G211" s="157">
        <f>+F211*D211*C211</f>
        <v>0.25443500000000002</v>
      </c>
      <c r="H211" s="158">
        <f>SUM(G211)</f>
        <v>0.25443500000000002</v>
      </c>
    </row>
    <row r="212" spans="2:15">
      <c r="B212" s="117" t="s">
        <v>352</v>
      </c>
      <c r="C212" s="112"/>
    </row>
    <row r="213" spans="2:15">
      <c r="B213" s="109" t="s">
        <v>369</v>
      </c>
      <c r="C213" s="112">
        <v>22</v>
      </c>
      <c r="D213" s="157">
        <v>1.6850000000000001</v>
      </c>
      <c r="E213" s="157"/>
      <c r="F213" s="112">
        <v>0.15</v>
      </c>
      <c r="G213" s="157">
        <f>+F213*D213*C213</f>
        <v>5.5604999999999993</v>
      </c>
      <c r="H213" s="158">
        <f>SUM(G213)</f>
        <v>5.5604999999999993</v>
      </c>
    </row>
    <row r="214" spans="2:15">
      <c r="B214" s="117" t="s">
        <v>353</v>
      </c>
      <c r="O214" s="165"/>
    </row>
    <row r="215" spans="2:15">
      <c r="B215" s="109" t="s">
        <v>369</v>
      </c>
      <c r="C215" s="112">
        <v>22</v>
      </c>
      <c r="D215" s="157">
        <v>1.6850000000000001</v>
      </c>
      <c r="E215" s="157"/>
      <c r="F215" s="112">
        <v>0.15</v>
      </c>
      <c r="G215" s="157">
        <f>+F215*D215*C215</f>
        <v>5.5604999999999993</v>
      </c>
      <c r="H215" s="158">
        <f>SUM(G215)</f>
        <v>5.5604999999999993</v>
      </c>
    </row>
    <row r="216" spans="2:15">
      <c r="B216" s="117" t="s">
        <v>370</v>
      </c>
    </row>
    <row r="217" spans="2:15">
      <c r="B217" s="109" t="s">
        <v>369</v>
      </c>
      <c r="C217" s="112">
        <f>22*3</f>
        <v>66</v>
      </c>
      <c r="D217" s="157">
        <v>1.6850000000000001</v>
      </c>
      <c r="E217" s="157"/>
      <c r="F217" s="112">
        <v>0.15</v>
      </c>
      <c r="G217" s="157">
        <f>+F217*D217*C217</f>
        <v>16.6815</v>
      </c>
      <c r="H217" s="158">
        <f>SUM(G217)</f>
        <v>16.6815</v>
      </c>
    </row>
    <row r="218" spans="2:15">
      <c r="B218" s="117" t="s">
        <v>371</v>
      </c>
      <c r="C218" s="112"/>
      <c r="D218" s="157"/>
      <c r="E218" s="157"/>
    </row>
    <row r="219" spans="2:15">
      <c r="B219" s="109" t="s">
        <v>369</v>
      </c>
      <c r="C219" s="112">
        <v>24</v>
      </c>
      <c r="D219" s="157">
        <v>1.6850000000000001</v>
      </c>
      <c r="E219" s="157"/>
      <c r="F219" s="112">
        <v>0.15</v>
      </c>
      <c r="G219" s="157">
        <f>+F219*D219*C219</f>
        <v>6.0659999999999989</v>
      </c>
      <c r="H219" s="158">
        <f>SUM(G219)</f>
        <v>6.0659999999999989</v>
      </c>
    </row>
    <row r="220" spans="2:15" ht="13.8" thickBot="1"/>
    <row r="221" spans="2:15" ht="13.8" thickBot="1">
      <c r="B221" s="159" t="s">
        <v>6</v>
      </c>
      <c r="C221" s="160"/>
      <c r="D221" s="160"/>
      <c r="E221" s="160"/>
      <c r="F221" s="160"/>
      <c r="G221" s="160"/>
      <c r="H221" s="161">
        <f>ROUND(SUM(H156:H220)*1.05,0)</f>
        <v>257</v>
      </c>
      <c r="I221" s="162" t="s">
        <v>21</v>
      </c>
    </row>
    <row r="223" spans="2:15">
      <c r="B223" s="117" t="s">
        <v>372</v>
      </c>
    </row>
    <row r="224" spans="2:15">
      <c r="B224" s="156" t="s">
        <v>348</v>
      </c>
    </row>
    <row r="225" spans="2:8">
      <c r="B225" s="117" t="s">
        <v>349</v>
      </c>
    </row>
    <row r="226" spans="2:8">
      <c r="B226" s="109" t="s">
        <v>373</v>
      </c>
      <c r="C226" s="112">
        <v>30</v>
      </c>
      <c r="D226" s="157">
        <f>+SQRT(0.3^2+0.146^2)</f>
        <v>0.33364052511647924</v>
      </c>
      <c r="E226" s="157">
        <v>1.8</v>
      </c>
      <c r="F226" s="164"/>
      <c r="G226" s="157">
        <f>+E226*D226*C226</f>
        <v>18.01658835628988</v>
      </c>
      <c r="H226" s="158">
        <f>SUM(G226)</f>
        <v>18.01658835628988</v>
      </c>
    </row>
    <row r="227" spans="2:8">
      <c r="B227" s="117" t="s">
        <v>351</v>
      </c>
      <c r="F227" s="164"/>
    </row>
    <row r="228" spans="2:8">
      <c r="B228" s="109" t="s">
        <v>373</v>
      </c>
      <c r="C228" s="112">
        <v>28</v>
      </c>
      <c r="D228" s="157">
        <f>+SQRT(0.3^2+0.148^2)</f>
        <v>0.33452055243288115</v>
      </c>
      <c r="E228" s="157">
        <v>1.7</v>
      </c>
      <c r="F228" s="164"/>
      <c r="G228" s="157">
        <f>+E228*D228*C228</f>
        <v>15.92317829580514</v>
      </c>
      <c r="H228" s="158">
        <f>SUM(G228)</f>
        <v>15.92317829580514</v>
      </c>
    </row>
    <row r="229" spans="2:8">
      <c r="B229" s="117" t="s">
        <v>352</v>
      </c>
      <c r="C229" s="112"/>
      <c r="F229" s="157"/>
      <c r="G229" s="157"/>
    </row>
    <row r="230" spans="2:8">
      <c r="B230" s="109" t="s">
        <v>373</v>
      </c>
      <c r="C230" s="112">
        <v>30</v>
      </c>
      <c r="D230" s="157">
        <f>+SQRT(0.3^2+0.15^2)</f>
        <v>0.33541019662496846</v>
      </c>
      <c r="E230" s="157">
        <v>1.7</v>
      </c>
      <c r="F230" s="157"/>
      <c r="G230" s="157">
        <f>+E230*D230*C230</f>
        <v>17.105920027873392</v>
      </c>
      <c r="H230" s="158">
        <f>SUM(G230)</f>
        <v>17.105920027873392</v>
      </c>
    </row>
    <row r="231" spans="2:8">
      <c r="B231" s="117" t="s">
        <v>353</v>
      </c>
      <c r="F231" s="157"/>
      <c r="G231" s="157"/>
    </row>
    <row r="232" spans="2:8">
      <c r="B232" s="109" t="s">
        <v>373</v>
      </c>
      <c r="C232" s="112">
        <f>22+9</f>
        <v>31</v>
      </c>
      <c r="D232" s="157">
        <f>+SQRT(0.3^2+0.15^2)</f>
        <v>0.33541019662496846</v>
      </c>
      <c r="E232" s="157">
        <v>1.7</v>
      </c>
      <c r="F232" s="157"/>
      <c r="G232" s="157">
        <f>+E232*D232*C232</f>
        <v>17.676117362135837</v>
      </c>
      <c r="H232" s="158">
        <f>SUM(G232)</f>
        <v>17.676117362135837</v>
      </c>
    </row>
    <row r="233" spans="2:8">
      <c r="B233" s="117" t="s">
        <v>374</v>
      </c>
      <c r="F233" s="157"/>
      <c r="G233" s="157"/>
    </row>
    <row r="234" spans="2:8">
      <c r="B234" s="109" t="s">
        <v>373</v>
      </c>
      <c r="C234" s="112">
        <f>22*2</f>
        <v>44</v>
      </c>
      <c r="D234" s="157">
        <f>+SQRT(0.3^2+0.15^2)</f>
        <v>0.33541019662496846</v>
      </c>
      <c r="E234" s="157">
        <v>1.7</v>
      </c>
      <c r="F234" s="157"/>
      <c r="G234" s="157">
        <f>+E234*D234*C234</f>
        <v>25.08868270754764</v>
      </c>
      <c r="H234" s="158">
        <f>SUM(G234)</f>
        <v>25.08868270754764</v>
      </c>
    </row>
    <row r="235" spans="2:8">
      <c r="B235" s="117" t="s">
        <v>365</v>
      </c>
      <c r="C235" s="112"/>
      <c r="E235" s="157"/>
      <c r="F235" s="157"/>
      <c r="G235" s="157"/>
    </row>
    <row r="236" spans="2:8">
      <c r="B236" s="109" t="s">
        <v>373</v>
      </c>
      <c r="C236" s="112">
        <v>24</v>
      </c>
      <c r="D236" s="157">
        <f>+SQRT(0.3^2+0.15^2)</f>
        <v>0.33541019662496846</v>
      </c>
      <c r="E236" s="157">
        <v>1.7</v>
      </c>
      <c r="F236" s="157"/>
      <c r="G236" s="157">
        <f>+E236*D236*C236</f>
        <v>13.684736022298711</v>
      </c>
      <c r="H236" s="158">
        <f>SUM(G236)</f>
        <v>13.684736022298711</v>
      </c>
    </row>
    <row r="237" spans="2:8">
      <c r="B237" s="117" t="s">
        <v>375</v>
      </c>
      <c r="C237" s="112"/>
      <c r="D237" s="157"/>
      <c r="E237" s="157"/>
      <c r="F237" s="157"/>
      <c r="G237" s="157"/>
      <c r="H237" s="158"/>
    </row>
    <row r="238" spans="2:8">
      <c r="B238" s="109" t="s">
        <v>376</v>
      </c>
      <c r="C238" s="112">
        <v>1</v>
      </c>
      <c r="D238" s="157">
        <v>24.539000000000001</v>
      </c>
      <c r="E238" s="112" t="s">
        <v>140</v>
      </c>
      <c r="F238" s="157"/>
      <c r="G238" s="157">
        <f>+D238*C238</f>
        <v>24.539000000000001</v>
      </c>
      <c r="H238" s="158">
        <f>SUM(G238)</f>
        <v>24.539000000000001</v>
      </c>
    </row>
    <row r="239" spans="2:8">
      <c r="B239" s="156" t="s">
        <v>356</v>
      </c>
      <c r="C239" s="112"/>
      <c r="E239" s="157"/>
      <c r="F239" s="157"/>
      <c r="G239" s="157"/>
      <c r="H239" s="133"/>
    </row>
    <row r="240" spans="2:8">
      <c r="B240" s="117" t="s">
        <v>349</v>
      </c>
    </row>
    <row r="241" spans="2:8">
      <c r="B241" s="109" t="s">
        <v>373</v>
      </c>
      <c r="C241" s="112">
        <v>30</v>
      </c>
      <c r="D241" s="157">
        <f>+SQRT(0.3^2+0.146^2)</f>
        <v>0.33364052511647924</v>
      </c>
      <c r="E241" s="157">
        <v>1.8</v>
      </c>
      <c r="F241" s="112"/>
      <c r="G241" s="157">
        <f>+E241*D241*C241</f>
        <v>18.01658835628988</v>
      </c>
      <c r="H241" s="158">
        <f>SUM(G241)</f>
        <v>18.01658835628988</v>
      </c>
    </row>
    <row r="242" spans="2:8">
      <c r="B242" s="117" t="s">
        <v>351</v>
      </c>
      <c r="F242" s="112"/>
    </row>
    <row r="243" spans="2:8">
      <c r="B243" s="109" t="s">
        <v>373</v>
      </c>
      <c r="C243" s="112">
        <v>28</v>
      </c>
      <c r="D243" s="157">
        <f>+SQRT(0.3^2+0.148^2)</f>
        <v>0.33452055243288115</v>
      </c>
      <c r="E243" s="157">
        <v>1.8</v>
      </c>
      <c r="F243" s="112"/>
      <c r="G243" s="157">
        <f>+E243*D243*C243</f>
        <v>16.859835842617212</v>
      </c>
      <c r="H243" s="158">
        <f>SUM(G243)</f>
        <v>16.859835842617212</v>
      </c>
    </row>
    <row r="244" spans="2:8">
      <c r="B244" s="117" t="s">
        <v>352</v>
      </c>
      <c r="C244" s="112"/>
      <c r="F244" s="112"/>
    </row>
    <row r="245" spans="2:8">
      <c r="B245" s="109" t="s">
        <v>373</v>
      </c>
      <c r="C245" s="112">
        <v>30</v>
      </c>
      <c r="D245" s="157">
        <f>+SQRT(0.3^2+0.15^2)</f>
        <v>0.33541019662496846</v>
      </c>
      <c r="E245" s="157">
        <v>1.7</v>
      </c>
      <c r="F245" s="112"/>
      <c r="G245" s="157">
        <f>+E245*D245*C245</f>
        <v>17.105920027873392</v>
      </c>
      <c r="H245" s="158">
        <f>SUM(G245)</f>
        <v>17.105920027873392</v>
      </c>
    </row>
    <row r="246" spans="2:8">
      <c r="B246" s="117" t="s">
        <v>353</v>
      </c>
      <c r="F246" s="112"/>
    </row>
    <row r="247" spans="2:8">
      <c r="B247" s="109" t="s">
        <v>373</v>
      </c>
      <c r="C247" s="112">
        <f>22+9</f>
        <v>31</v>
      </c>
      <c r="D247" s="157">
        <f>+SQRT(0.3^2+0.15^2)</f>
        <v>0.33541019662496846</v>
      </c>
      <c r="E247" s="157">
        <v>1.7</v>
      </c>
      <c r="F247" s="112"/>
      <c r="G247" s="157">
        <f>+E247*D247*C247</f>
        <v>17.676117362135837</v>
      </c>
      <c r="H247" s="158">
        <f>SUM(G247)</f>
        <v>17.676117362135837</v>
      </c>
    </row>
    <row r="248" spans="2:8">
      <c r="B248" s="117" t="s">
        <v>364</v>
      </c>
      <c r="F248" s="112"/>
    </row>
    <row r="249" spans="2:8">
      <c r="B249" s="109" t="s">
        <v>373</v>
      </c>
      <c r="C249" s="112">
        <f>22*2</f>
        <v>44</v>
      </c>
      <c r="D249" s="157">
        <f>+SQRT(0.3^2+0.15^2)</f>
        <v>0.33541019662496846</v>
      </c>
      <c r="E249" s="157">
        <v>1.7</v>
      </c>
      <c r="F249" s="112"/>
      <c r="G249" s="157">
        <f>+E249*D249*C249</f>
        <v>25.08868270754764</v>
      </c>
      <c r="H249" s="158">
        <f>SUM(G249)</f>
        <v>25.08868270754764</v>
      </c>
    </row>
    <row r="250" spans="2:8">
      <c r="B250" s="117" t="s">
        <v>365</v>
      </c>
      <c r="C250" s="112"/>
      <c r="E250" s="157"/>
      <c r="F250" s="112"/>
    </row>
    <row r="251" spans="2:8">
      <c r="B251" s="109" t="s">
        <v>373</v>
      </c>
      <c r="C251" s="112">
        <v>24</v>
      </c>
      <c r="D251" s="157">
        <f>+SQRT(0.3^2+0.15^2)</f>
        <v>0.33541019662496846</v>
      </c>
      <c r="E251" s="157">
        <v>1.7</v>
      </c>
      <c r="F251" s="112"/>
      <c r="G251" s="157">
        <f>+E251*D251*C251</f>
        <v>13.684736022298711</v>
      </c>
      <c r="H251" s="158">
        <f>SUM(G251)</f>
        <v>13.684736022298711</v>
      </c>
    </row>
    <row r="252" spans="2:8">
      <c r="B252" s="117" t="s">
        <v>375</v>
      </c>
      <c r="C252" s="112"/>
      <c r="D252" s="157"/>
      <c r="E252" s="157"/>
      <c r="F252" s="157"/>
      <c r="G252" s="157"/>
      <c r="H252" s="158"/>
    </row>
    <row r="253" spans="2:8">
      <c r="B253" s="109" t="s">
        <v>376</v>
      </c>
      <c r="C253" s="112">
        <v>1</v>
      </c>
      <c r="D253" s="157">
        <v>24.539000000000001</v>
      </c>
      <c r="E253" s="112" t="s">
        <v>140</v>
      </c>
      <c r="F253" s="157"/>
      <c r="G253" s="157">
        <f>+D253*C253</f>
        <v>24.539000000000001</v>
      </c>
      <c r="H253" s="158">
        <f>SUM(G253)</f>
        <v>24.539000000000001</v>
      </c>
    </row>
    <row r="254" spans="2:8">
      <c r="B254" s="156" t="s">
        <v>357</v>
      </c>
      <c r="C254" s="112"/>
      <c r="E254" s="157"/>
      <c r="F254" s="157"/>
      <c r="G254" s="157"/>
      <c r="H254" s="133"/>
    </row>
    <row r="255" spans="2:8">
      <c r="B255" s="117" t="s">
        <v>349</v>
      </c>
    </row>
    <row r="256" spans="2:8">
      <c r="B256" s="109" t="s">
        <v>373</v>
      </c>
      <c r="C256" s="112">
        <v>24</v>
      </c>
      <c r="D256" s="157">
        <f>+SQRT(0.3^2+0.145^2)</f>
        <v>0.33320414163092271</v>
      </c>
      <c r="E256" s="157">
        <v>1.7</v>
      </c>
      <c r="F256" s="112"/>
      <c r="G256" s="157">
        <f>+E256*D256*C256</f>
        <v>13.594728978541646</v>
      </c>
      <c r="H256" s="158">
        <f>SUM(G256)</f>
        <v>13.594728978541646</v>
      </c>
    </row>
    <row r="257" spans="2:8">
      <c r="B257" s="117" t="s">
        <v>351</v>
      </c>
      <c r="F257" s="112"/>
    </row>
    <row r="258" spans="2:8">
      <c r="B258" s="109" t="s">
        <v>373</v>
      </c>
      <c r="C258" s="112">
        <v>34</v>
      </c>
      <c r="D258" s="157">
        <f>+SQRT(0.3^2+0.148^2)</f>
        <v>0.33452055243288115</v>
      </c>
      <c r="E258" s="157">
        <v>1.7</v>
      </c>
      <c r="F258" s="112"/>
      <c r="G258" s="157">
        <f>+E258*D258*C258</f>
        <v>19.335287930620527</v>
      </c>
      <c r="H258" s="158">
        <f>SUM(G258)</f>
        <v>19.335287930620527</v>
      </c>
    </row>
    <row r="259" spans="2:8">
      <c r="B259" s="117" t="s">
        <v>352</v>
      </c>
      <c r="C259" s="112"/>
      <c r="F259" s="112"/>
    </row>
    <row r="260" spans="2:8">
      <c r="B260" s="109" t="s">
        <v>373</v>
      </c>
      <c r="C260" s="112">
        <v>22</v>
      </c>
      <c r="D260" s="157">
        <f>+SQRT(0.3^2+0.15^2)</f>
        <v>0.33541019662496846</v>
      </c>
      <c r="E260" s="157">
        <v>1.7</v>
      </c>
      <c r="F260" s="112"/>
      <c r="G260" s="157">
        <f>+E260*D260*C260</f>
        <v>12.54434135377382</v>
      </c>
      <c r="H260" s="158">
        <f>SUM(G260)</f>
        <v>12.54434135377382</v>
      </c>
    </row>
    <row r="261" spans="2:8">
      <c r="B261" s="117" t="s">
        <v>353</v>
      </c>
      <c r="F261" s="112"/>
    </row>
    <row r="262" spans="2:8">
      <c r="B262" s="109" t="s">
        <v>373</v>
      </c>
      <c r="C262" s="112">
        <f>22+8</f>
        <v>30</v>
      </c>
      <c r="D262" s="157">
        <f>+SQRT(0.3^2+0.15^2)</f>
        <v>0.33541019662496846</v>
      </c>
      <c r="E262" s="157">
        <v>1.7</v>
      </c>
      <c r="F262" s="112"/>
      <c r="G262" s="157">
        <f>+E262*D262*C262</f>
        <v>17.105920027873392</v>
      </c>
      <c r="H262" s="158">
        <f>SUM(G262)</f>
        <v>17.105920027873392</v>
      </c>
    </row>
    <row r="263" spans="2:8">
      <c r="B263" s="117" t="s">
        <v>370</v>
      </c>
      <c r="F263" s="112"/>
    </row>
    <row r="264" spans="2:8">
      <c r="B264" s="109" t="s">
        <v>373</v>
      </c>
      <c r="C264" s="112">
        <f>22*3</f>
        <v>66</v>
      </c>
      <c r="D264" s="157">
        <f>+SQRT(0.3^2+0.15^2)</f>
        <v>0.33541019662496846</v>
      </c>
      <c r="E264" s="157">
        <v>1.7</v>
      </c>
      <c r="F264" s="112"/>
      <c r="G264" s="157">
        <f>+E264*D264*C264</f>
        <v>37.633024061321457</v>
      </c>
      <c r="H264" s="158">
        <f>SUM(G264)</f>
        <v>37.633024061321457</v>
      </c>
    </row>
    <row r="265" spans="2:8">
      <c r="B265" s="117" t="s">
        <v>371</v>
      </c>
      <c r="C265" s="112"/>
      <c r="E265" s="157"/>
      <c r="F265" s="112"/>
    </row>
    <row r="266" spans="2:8">
      <c r="B266" s="109" t="s">
        <v>373</v>
      </c>
      <c r="C266" s="112">
        <v>24</v>
      </c>
      <c r="D266" s="157">
        <f>+SQRT(0.3^2+0.15^2)</f>
        <v>0.33541019662496846</v>
      </c>
      <c r="E266" s="157">
        <v>1.7</v>
      </c>
      <c r="F266" s="112"/>
      <c r="G266" s="157">
        <f>+E266*D266*C266</f>
        <v>13.684736022298711</v>
      </c>
      <c r="H266" s="158">
        <f>SUM(G266)</f>
        <v>13.684736022298711</v>
      </c>
    </row>
    <row r="267" spans="2:8">
      <c r="B267" s="117" t="s">
        <v>375</v>
      </c>
      <c r="C267" s="112"/>
      <c r="D267" s="157"/>
      <c r="E267" s="157"/>
      <c r="F267" s="157"/>
      <c r="G267" s="157"/>
      <c r="H267" s="158"/>
    </row>
    <row r="268" spans="2:8">
      <c r="B268" s="109" t="s">
        <v>376</v>
      </c>
      <c r="C268" s="112">
        <v>1</v>
      </c>
      <c r="D268" s="157">
        <v>32.496000000000002</v>
      </c>
      <c r="E268" s="112" t="s">
        <v>140</v>
      </c>
      <c r="F268" s="157"/>
      <c r="G268" s="157">
        <f>+D268*C268</f>
        <v>32.496000000000002</v>
      </c>
      <c r="H268" s="158">
        <f>SUM(G268)</f>
        <v>32.496000000000002</v>
      </c>
    </row>
    <row r="269" spans="2:8">
      <c r="B269" s="156" t="s">
        <v>360</v>
      </c>
      <c r="C269" s="112"/>
      <c r="E269" s="157"/>
      <c r="F269" s="157"/>
      <c r="G269" s="157"/>
      <c r="H269" s="133"/>
    </row>
    <row r="270" spans="2:8">
      <c r="B270" s="117" t="s">
        <v>349</v>
      </c>
    </row>
    <row r="271" spans="2:8">
      <c r="B271" s="109" t="s">
        <v>373</v>
      </c>
      <c r="C271" s="112">
        <v>30</v>
      </c>
      <c r="D271" s="157">
        <f>+SQRT(0.3^2+0.146^2)</f>
        <v>0.33364052511647924</v>
      </c>
      <c r="E271" s="157">
        <v>1.6850000000000001</v>
      </c>
      <c r="F271" s="164"/>
      <c r="G271" s="157">
        <f>+E271*D271*C271</f>
        <v>16.865528544638025</v>
      </c>
      <c r="H271" s="158">
        <f>SUM(G271)</f>
        <v>16.865528544638025</v>
      </c>
    </row>
    <row r="272" spans="2:8">
      <c r="B272" s="117" t="s">
        <v>351</v>
      </c>
      <c r="F272" s="164"/>
      <c r="G272" s="157"/>
    </row>
    <row r="273" spans="2:8">
      <c r="B273" s="109" t="s">
        <v>373</v>
      </c>
      <c r="C273" s="112">
        <v>28</v>
      </c>
      <c r="D273" s="157">
        <f>+SQRT(0.3^2+0.148^2)</f>
        <v>0.33452055243288115</v>
      </c>
      <c r="E273" s="157">
        <v>1.6850000000000001</v>
      </c>
      <c r="F273" s="164"/>
      <c r="G273" s="157">
        <f>+E273*D273*C273</f>
        <v>15.782679663783334</v>
      </c>
      <c r="H273" s="158">
        <f>SUM(G273)</f>
        <v>15.782679663783334</v>
      </c>
    </row>
    <row r="274" spans="2:8">
      <c r="B274" s="117" t="s">
        <v>352</v>
      </c>
      <c r="C274" s="112"/>
      <c r="F274" s="164"/>
      <c r="G274" s="157"/>
      <c r="H274" s="163"/>
    </row>
    <row r="275" spans="2:8">
      <c r="B275" s="109" t="s">
        <v>373</v>
      </c>
      <c r="C275" s="112">
        <f>18+6</f>
        <v>24</v>
      </c>
      <c r="D275" s="157">
        <f>+SQRT(0.3^2+0.15^2)</f>
        <v>0.33541019662496846</v>
      </c>
      <c r="E275" s="157">
        <v>1.6850000000000001</v>
      </c>
      <c r="F275" s="157"/>
      <c r="G275" s="157">
        <f>+E275*D275*C275</f>
        <v>13.563988351513725</v>
      </c>
      <c r="H275" s="158">
        <f>SUM(G275)</f>
        <v>13.563988351513725</v>
      </c>
    </row>
    <row r="276" spans="2:8">
      <c r="B276" s="117" t="s">
        <v>353</v>
      </c>
      <c r="F276" s="164"/>
      <c r="G276" s="157"/>
    </row>
    <row r="277" spans="2:8">
      <c r="B277" s="109" t="s">
        <v>373</v>
      </c>
      <c r="C277" s="112">
        <v>26</v>
      </c>
      <c r="D277" s="157">
        <f>+SQRT(0.3^2+0.15^2)</f>
        <v>0.33541019662496846</v>
      </c>
      <c r="E277" s="157">
        <v>1.6850000000000001</v>
      </c>
      <c r="F277" s="157"/>
      <c r="G277" s="157">
        <f>+E277*D277*C277</f>
        <v>14.694320714139868</v>
      </c>
      <c r="H277" s="158">
        <f>SUM(G277)</f>
        <v>14.694320714139868</v>
      </c>
    </row>
    <row r="278" spans="2:8">
      <c r="B278" s="117" t="s">
        <v>370</v>
      </c>
      <c r="F278" s="164"/>
      <c r="G278" s="157"/>
    </row>
    <row r="279" spans="2:8">
      <c r="B279" s="109" t="s">
        <v>373</v>
      </c>
      <c r="C279" s="112">
        <f>22*3</f>
        <v>66</v>
      </c>
      <c r="D279" s="157">
        <f>+SQRT(0.3^2+0.15^2)</f>
        <v>0.33541019662496846</v>
      </c>
      <c r="E279" s="157">
        <v>1.6850000000000001</v>
      </c>
      <c r="F279" s="157"/>
      <c r="G279" s="157">
        <f>+E279*D279*C279</f>
        <v>37.300967966662739</v>
      </c>
      <c r="H279" s="158">
        <f>SUM(G279)</f>
        <v>37.300967966662739</v>
      </c>
    </row>
    <row r="280" spans="2:8">
      <c r="B280" s="117" t="s">
        <v>367</v>
      </c>
      <c r="C280" s="112"/>
      <c r="E280" s="157"/>
      <c r="F280" s="164"/>
      <c r="G280" s="157"/>
    </row>
    <row r="281" spans="2:8">
      <c r="B281" s="109" t="s">
        <v>373</v>
      </c>
      <c r="C281" s="112">
        <v>24</v>
      </c>
      <c r="D281" s="157">
        <f>+SQRT(0.3^2+0.15^2)</f>
        <v>0.33541019662496846</v>
      </c>
      <c r="E281" s="157">
        <v>1.6850000000000001</v>
      </c>
      <c r="F281" s="157"/>
      <c r="G281" s="157">
        <f>+E281*D281*C281</f>
        <v>13.563988351513725</v>
      </c>
      <c r="H281" s="158">
        <f>SUM(G281)</f>
        <v>13.563988351513725</v>
      </c>
    </row>
    <row r="282" spans="2:8">
      <c r="B282" s="117" t="s">
        <v>375</v>
      </c>
      <c r="C282" s="112"/>
      <c r="D282" s="157"/>
      <c r="E282" s="157"/>
      <c r="F282" s="157"/>
      <c r="G282" s="157"/>
      <c r="H282" s="158"/>
    </row>
    <row r="283" spans="2:8">
      <c r="B283" s="109" t="s">
        <v>376</v>
      </c>
      <c r="C283" s="112">
        <v>1</v>
      </c>
      <c r="D283" s="157">
        <v>32.116999999999997</v>
      </c>
      <c r="E283" s="157" t="s">
        <v>140</v>
      </c>
      <c r="F283" s="157"/>
      <c r="G283" s="157">
        <f>+D283*C283</f>
        <v>32.116999999999997</v>
      </c>
      <c r="H283" s="158">
        <f>SUM(G283)</f>
        <v>32.116999999999997</v>
      </c>
    </row>
    <row r="284" spans="2:8">
      <c r="B284" s="156" t="s">
        <v>361</v>
      </c>
      <c r="C284" s="112"/>
      <c r="E284" s="157"/>
      <c r="F284" s="157"/>
      <c r="G284" s="157"/>
      <c r="H284" s="133"/>
    </row>
    <row r="285" spans="2:8">
      <c r="B285" s="117" t="s">
        <v>349</v>
      </c>
    </row>
    <row r="286" spans="2:8">
      <c r="B286" s="109" t="s">
        <v>373</v>
      </c>
      <c r="C286" s="112">
        <v>23</v>
      </c>
      <c r="D286" s="157">
        <f>+SQRT(0.3^2+0.146^2)</f>
        <v>0.33364052511647924</v>
      </c>
      <c r="E286" s="157">
        <v>1.6850000000000001</v>
      </c>
      <c r="F286" s="164"/>
      <c r="G286" s="157">
        <f>+E286*D286*C286</f>
        <v>12.930238550889152</v>
      </c>
      <c r="H286" s="158">
        <f>SUM(G286)</f>
        <v>12.930238550889152</v>
      </c>
    </row>
    <row r="287" spans="2:8">
      <c r="B287" s="117" t="s">
        <v>351</v>
      </c>
    </row>
    <row r="288" spans="2:8">
      <c r="B288" s="109" t="s">
        <v>373</v>
      </c>
      <c r="C288" s="112">
        <v>33</v>
      </c>
      <c r="D288" s="157">
        <f>+SQRT(0.3^2+0.146^2)</f>
        <v>0.33364052511647924</v>
      </c>
      <c r="E288" s="157">
        <v>1.6850000000000001</v>
      </c>
      <c r="F288" s="164"/>
      <c r="G288" s="157">
        <f>+E288*D288*C288</f>
        <v>18.552081399101827</v>
      </c>
      <c r="H288" s="158">
        <f>SUM(G288)</f>
        <v>18.552081399101827</v>
      </c>
    </row>
    <row r="289" spans="2:15">
      <c r="B289" s="109" t="s">
        <v>373</v>
      </c>
      <c r="C289" s="112">
        <v>1</v>
      </c>
      <c r="D289" s="157">
        <f>+SQRT(0.3^2+0.151^2)</f>
        <v>0.33585860119996924</v>
      </c>
      <c r="E289" s="157">
        <v>1.6850000000000001</v>
      </c>
      <c r="F289" s="112"/>
      <c r="G289" s="157">
        <f>+E289*D289*C289</f>
        <v>0.5659217430219482</v>
      </c>
      <c r="H289" s="158">
        <f>SUM(G289)</f>
        <v>0.5659217430219482</v>
      </c>
    </row>
    <row r="290" spans="2:15">
      <c r="B290" s="117" t="s">
        <v>352</v>
      </c>
      <c r="C290" s="112"/>
    </row>
    <row r="291" spans="2:15">
      <c r="B291" s="109" t="s">
        <v>373</v>
      </c>
      <c r="C291" s="112">
        <v>22</v>
      </c>
      <c r="D291" s="157">
        <f>+SQRT(0.3^2+0.15^2)</f>
        <v>0.33541019662496846</v>
      </c>
      <c r="E291" s="157">
        <v>1.6850000000000001</v>
      </c>
      <c r="F291" s="112"/>
      <c r="G291" s="157">
        <f>+E291*D291*C291</f>
        <v>12.43365598888758</v>
      </c>
      <c r="H291" s="158">
        <f>SUM(G291)</f>
        <v>12.43365598888758</v>
      </c>
    </row>
    <row r="292" spans="2:15">
      <c r="B292" s="117" t="s">
        <v>353</v>
      </c>
      <c r="O292" s="165"/>
    </row>
    <row r="293" spans="2:15">
      <c r="B293" s="109" t="s">
        <v>373</v>
      </c>
      <c r="C293" s="112">
        <v>22</v>
      </c>
      <c r="D293" s="157">
        <f>+SQRT(0.3^2+0.15^2)</f>
        <v>0.33541019662496846</v>
      </c>
      <c r="E293" s="157">
        <v>1.6850000000000001</v>
      </c>
      <c r="F293" s="112"/>
      <c r="G293" s="157">
        <f>+E293*D293*C293</f>
        <v>12.43365598888758</v>
      </c>
      <c r="H293" s="158">
        <f>SUM(G293)</f>
        <v>12.43365598888758</v>
      </c>
    </row>
    <row r="294" spans="2:15">
      <c r="B294" s="117" t="s">
        <v>377</v>
      </c>
    </row>
    <row r="295" spans="2:15">
      <c r="B295" s="109" t="s">
        <v>373</v>
      </c>
      <c r="C295" s="112">
        <f>22*3</f>
        <v>66</v>
      </c>
      <c r="D295" s="157">
        <f>+SQRT(0.3^2+0.15^2)</f>
        <v>0.33541019662496846</v>
      </c>
      <c r="E295" s="157">
        <v>1.6850000000000001</v>
      </c>
      <c r="F295" s="112"/>
      <c r="G295" s="157">
        <f>+E295*D295*C295</f>
        <v>37.300967966662739</v>
      </c>
      <c r="H295" s="158">
        <f>SUM(G295)</f>
        <v>37.300967966662739</v>
      </c>
    </row>
    <row r="296" spans="2:15">
      <c r="B296" s="117" t="s">
        <v>371</v>
      </c>
      <c r="C296" s="112"/>
      <c r="E296" s="157"/>
    </row>
    <row r="297" spans="2:15">
      <c r="B297" s="109" t="s">
        <v>373</v>
      </c>
      <c r="C297" s="112">
        <v>24</v>
      </c>
      <c r="D297" s="157">
        <f>+SQRT(0.3^2+0.15^2)</f>
        <v>0.33541019662496846</v>
      </c>
      <c r="E297" s="157">
        <v>1.6850000000000001</v>
      </c>
      <c r="F297" s="112"/>
      <c r="G297" s="157">
        <f>+E297*D297*C297</f>
        <v>13.563988351513725</v>
      </c>
      <c r="H297" s="158">
        <f>SUM(G297)</f>
        <v>13.563988351513725</v>
      </c>
    </row>
    <row r="298" spans="2:15">
      <c r="B298" s="117" t="s">
        <v>375</v>
      </c>
      <c r="C298" s="112"/>
      <c r="D298" s="157"/>
      <c r="E298" s="157"/>
      <c r="F298" s="157"/>
      <c r="G298" s="157"/>
      <c r="H298" s="158"/>
    </row>
    <row r="299" spans="2:15">
      <c r="B299" s="109" t="s">
        <v>376</v>
      </c>
      <c r="C299" s="112">
        <v>1</v>
      </c>
      <c r="D299" s="157">
        <v>32.087000000000003</v>
      </c>
      <c r="E299" s="157" t="s">
        <v>140</v>
      </c>
      <c r="F299" s="157"/>
      <c r="G299" s="157">
        <f>+D299*C299</f>
        <v>32.087000000000003</v>
      </c>
      <c r="H299" s="158">
        <f>SUM(G299)</f>
        <v>32.087000000000003</v>
      </c>
    </row>
    <row r="300" spans="2:15" ht="13.8" thickBot="1"/>
    <row r="301" spans="2:15" ht="13.8" thickBot="1">
      <c r="B301" s="159" t="s">
        <v>6</v>
      </c>
      <c r="C301" s="160"/>
      <c r="D301" s="160"/>
      <c r="E301" s="160"/>
      <c r="F301" s="160"/>
      <c r="G301" s="160"/>
      <c r="H301" s="161">
        <f>ROUND(SUM(H226:H300)*1.05,0)</f>
        <v>730</v>
      </c>
      <c r="I301" s="162" t="s">
        <v>21</v>
      </c>
    </row>
    <row r="303" spans="2:15">
      <c r="B303" s="117" t="s">
        <v>378</v>
      </c>
    </row>
    <row r="304" spans="2:15">
      <c r="B304" s="156" t="s">
        <v>348</v>
      </c>
    </row>
    <row r="305" spans="2:11">
      <c r="B305" s="117" t="s">
        <v>349</v>
      </c>
    </row>
    <row r="306" spans="2:11">
      <c r="B306" s="109" t="s">
        <v>379</v>
      </c>
      <c r="C306" s="112">
        <v>1</v>
      </c>
      <c r="D306" s="157">
        <v>26.600999999999999</v>
      </c>
      <c r="E306" s="112"/>
      <c r="F306" s="157">
        <f>4.4-0.15</f>
        <v>4.25</v>
      </c>
      <c r="G306" s="157">
        <f>+F306*D306*C306</f>
        <v>113.05425</v>
      </c>
      <c r="I306" s="112"/>
    </row>
    <row r="307" spans="2:11">
      <c r="B307" s="109" t="s">
        <v>380</v>
      </c>
      <c r="C307" s="112">
        <v>-0.5</v>
      </c>
      <c r="D307" s="157">
        <v>1.2</v>
      </c>
      <c r="E307" s="112"/>
      <c r="F307" s="157">
        <v>2.4</v>
      </c>
      <c r="G307" s="157">
        <f>+F307*D307*C307</f>
        <v>-1.44</v>
      </c>
      <c r="H307" s="158">
        <f>SUM(G306:G307)</f>
        <v>111.61425</v>
      </c>
      <c r="I307" s="112"/>
    </row>
    <row r="308" spans="2:11">
      <c r="B308" s="117" t="s">
        <v>351</v>
      </c>
    </row>
    <row r="309" spans="2:11">
      <c r="B309" s="109" t="s">
        <v>379</v>
      </c>
      <c r="C309" s="112">
        <v>1</v>
      </c>
      <c r="D309" s="157">
        <f>34.432+33.264</f>
        <v>67.695999999999998</v>
      </c>
      <c r="E309" s="112"/>
      <c r="F309" s="157">
        <f>4.15-0.15</f>
        <v>4</v>
      </c>
      <c r="G309" s="157">
        <f t="shared" ref="G309:G318" si="7">+F309*D309*C309</f>
        <v>270.78399999999999</v>
      </c>
    </row>
    <row r="310" spans="2:11">
      <c r="B310" s="109" t="s">
        <v>380</v>
      </c>
      <c r="C310" s="112">
        <v>-0.5</v>
      </c>
      <c r="D310" s="157">
        <v>1.2</v>
      </c>
      <c r="E310" s="112"/>
      <c r="F310" s="157">
        <v>2.4</v>
      </c>
      <c r="G310" s="157">
        <f t="shared" si="7"/>
        <v>-1.44</v>
      </c>
      <c r="H310" s="158"/>
      <c r="I310" s="112"/>
    </row>
    <row r="311" spans="2:11">
      <c r="B311" s="109" t="s">
        <v>381</v>
      </c>
      <c r="C311" s="112">
        <f>-0.5*2</f>
        <v>-1</v>
      </c>
      <c r="D311" s="157">
        <v>1.7</v>
      </c>
      <c r="E311" s="112"/>
      <c r="F311" s="157">
        <v>2.4</v>
      </c>
      <c r="G311" s="157">
        <f t="shared" si="7"/>
        <v>-4.08</v>
      </c>
      <c r="H311" s="158">
        <f>SUM(G309:G311)</f>
        <v>265.26400000000001</v>
      </c>
      <c r="K311" s="109" t="s">
        <v>382</v>
      </c>
    </row>
    <row r="312" spans="2:11">
      <c r="B312" s="117" t="s">
        <v>352</v>
      </c>
      <c r="H312" s="158"/>
    </row>
    <row r="313" spans="2:11">
      <c r="B313" s="109" t="s">
        <v>379</v>
      </c>
      <c r="C313" s="112">
        <v>1</v>
      </c>
      <c r="D313" s="157">
        <f>36.512+8.972</f>
        <v>45.484000000000002</v>
      </c>
      <c r="E313" s="112"/>
      <c r="F313" s="112">
        <f>4.5-0.15</f>
        <v>4.3499999999999996</v>
      </c>
      <c r="G313" s="157">
        <f t="shared" si="7"/>
        <v>197.8554</v>
      </c>
    </row>
    <row r="314" spans="2:11">
      <c r="B314" s="109" t="s">
        <v>380</v>
      </c>
      <c r="C314" s="112">
        <f>-0.5*6</f>
        <v>-3</v>
      </c>
      <c r="D314" s="157">
        <v>1.2</v>
      </c>
      <c r="E314" s="112"/>
      <c r="F314" s="157">
        <v>2.4</v>
      </c>
      <c r="G314" s="157">
        <f t="shared" si="7"/>
        <v>-8.64</v>
      </c>
      <c r="H314" s="158">
        <f>SUM(G313:G314)</f>
        <v>189.21539999999999</v>
      </c>
    </row>
    <row r="315" spans="2:11">
      <c r="B315" s="117" t="s">
        <v>353</v>
      </c>
      <c r="H315" s="158"/>
    </row>
    <row r="316" spans="2:11">
      <c r="B316" s="109" t="s">
        <v>379</v>
      </c>
      <c r="C316" s="112">
        <v>1</v>
      </c>
      <c r="D316" s="157">
        <v>11.946999999999999</v>
      </c>
      <c r="E316" s="112"/>
      <c r="F316" s="112">
        <f>1.3-0.15</f>
        <v>1.1500000000000001</v>
      </c>
      <c r="G316" s="157">
        <f t="shared" si="7"/>
        <v>13.739050000000001</v>
      </c>
    </row>
    <row r="317" spans="2:11">
      <c r="B317" s="109" t="s">
        <v>379</v>
      </c>
      <c r="C317" s="112">
        <v>1</v>
      </c>
      <c r="D317" s="157">
        <v>50.984999999999999</v>
      </c>
      <c r="E317" s="112"/>
      <c r="F317" s="112">
        <f>3.3-0.15</f>
        <v>3.15</v>
      </c>
      <c r="G317" s="157">
        <f t="shared" si="7"/>
        <v>160.60274999999999</v>
      </c>
      <c r="H317" s="158"/>
    </row>
    <row r="318" spans="2:11">
      <c r="B318" s="109" t="s">
        <v>380</v>
      </c>
      <c r="C318" s="112">
        <f>-0.5*2</f>
        <v>-1</v>
      </c>
      <c r="D318" s="157">
        <v>1.2</v>
      </c>
      <c r="E318" s="112"/>
      <c r="F318" s="157">
        <v>2.4</v>
      </c>
      <c r="G318" s="157">
        <f t="shared" si="7"/>
        <v>-2.88</v>
      </c>
      <c r="H318" s="158">
        <f>SUM(G316:G318)</f>
        <v>171.46179999999998</v>
      </c>
    </row>
    <row r="319" spans="2:11">
      <c r="B319" s="117" t="s">
        <v>364</v>
      </c>
      <c r="H319" s="158"/>
    </row>
    <row r="320" spans="2:11">
      <c r="B320" s="109" t="s">
        <v>379</v>
      </c>
      <c r="C320" s="112">
        <v>2</v>
      </c>
      <c r="D320" s="157">
        <v>22.52</v>
      </c>
      <c r="E320" s="112"/>
      <c r="F320" s="112">
        <f>3.3-0.15</f>
        <v>3.15</v>
      </c>
      <c r="G320" s="157">
        <f>+F320*D320*C320</f>
        <v>141.876</v>
      </c>
    </row>
    <row r="321" spans="2:9">
      <c r="B321" s="109" t="s">
        <v>380</v>
      </c>
      <c r="C321" s="112">
        <f>-0.5*2</f>
        <v>-1</v>
      </c>
      <c r="D321" s="157">
        <v>1.2</v>
      </c>
      <c r="E321" s="112"/>
      <c r="F321" s="157">
        <v>2.4</v>
      </c>
      <c r="G321" s="157">
        <f>+F321*D321*C321</f>
        <v>-2.88</v>
      </c>
      <c r="H321" s="158">
        <f>SUM(G320:G321)</f>
        <v>138.99600000000001</v>
      </c>
    </row>
    <row r="322" spans="2:9">
      <c r="B322" s="117" t="s">
        <v>365</v>
      </c>
      <c r="C322" s="112"/>
      <c r="D322" s="157"/>
      <c r="E322" s="112"/>
      <c r="F322" s="157"/>
      <c r="G322" s="157"/>
      <c r="H322" s="158"/>
    </row>
    <row r="323" spans="2:9">
      <c r="B323" s="109" t="s">
        <v>379</v>
      </c>
      <c r="C323" s="112">
        <v>1</v>
      </c>
      <c r="D323" s="157">
        <v>22.52</v>
      </c>
      <c r="E323" s="112"/>
      <c r="F323" s="157">
        <f>3.5-0.15</f>
        <v>3.35</v>
      </c>
      <c r="G323" s="157">
        <f>+F323*D323*C323</f>
        <v>75.442000000000007</v>
      </c>
      <c r="H323" s="158"/>
    </row>
    <row r="324" spans="2:9">
      <c r="B324" s="109" t="s">
        <v>380</v>
      </c>
      <c r="C324" s="112">
        <v>-0.5</v>
      </c>
      <c r="D324" s="157">
        <v>1.2</v>
      </c>
      <c r="E324" s="112"/>
      <c r="F324" s="157">
        <v>2.4</v>
      </c>
      <c r="G324" s="157">
        <f>+F324*D324*C324</f>
        <v>-1.44</v>
      </c>
      <c r="H324" s="158">
        <f>SUM(G323:G324)</f>
        <v>74.00200000000001</v>
      </c>
    </row>
    <row r="325" spans="2:9">
      <c r="B325" s="117" t="s">
        <v>371</v>
      </c>
      <c r="H325" s="158"/>
    </row>
    <row r="326" spans="2:9">
      <c r="B326" s="109" t="s">
        <v>379</v>
      </c>
      <c r="C326" s="112">
        <v>1</v>
      </c>
      <c r="D326" s="157">
        <v>22.52</v>
      </c>
      <c r="E326" s="112"/>
      <c r="F326" s="157">
        <f>3.2-0.15</f>
        <v>3.0500000000000003</v>
      </c>
      <c r="G326" s="157">
        <f>+F326*D326*C326</f>
        <v>68.686000000000007</v>
      </c>
      <c r="H326" s="158"/>
    </row>
    <row r="327" spans="2:9">
      <c r="B327" s="109" t="s">
        <v>380</v>
      </c>
      <c r="C327" s="112">
        <v>-0.5</v>
      </c>
      <c r="D327" s="157">
        <v>1.2</v>
      </c>
      <c r="E327" s="112"/>
      <c r="F327" s="157">
        <v>2.4</v>
      </c>
      <c r="G327" s="157">
        <f>+F327*D327*C327</f>
        <v>-1.44</v>
      </c>
      <c r="H327" s="158">
        <f>SUM(G326:G327)</f>
        <v>67.246000000000009</v>
      </c>
    </row>
    <row r="328" spans="2:9">
      <c r="B328" s="156" t="s">
        <v>356</v>
      </c>
    </row>
    <row r="329" spans="2:9">
      <c r="B329" s="117" t="s">
        <v>349</v>
      </c>
    </row>
    <row r="330" spans="2:9">
      <c r="B330" s="109" t="s">
        <v>379</v>
      </c>
      <c r="C330" s="112">
        <v>1</v>
      </c>
      <c r="D330" s="157">
        <f>24.8+21.68</f>
        <v>46.480000000000004</v>
      </c>
      <c r="E330" s="112"/>
      <c r="F330" s="112">
        <f>4.4-0.15</f>
        <v>4.25</v>
      </c>
      <c r="G330" s="157">
        <f>+F330*D330*C330</f>
        <v>197.54000000000002</v>
      </c>
      <c r="I330" s="112"/>
    </row>
    <row r="331" spans="2:9">
      <c r="B331" s="109" t="s">
        <v>380</v>
      </c>
      <c r="C331" s="112">
        <f>-0.5*2</f>
        <v>-1</v>
      </c>
      <c r="D331" s="157">
        <v>1.2</v>
      </c>
      <c r="E331" s="112"/>
      <c r="F331" s="157">
        <v>2.4</v>
      </c>
      <c r="G331" s="157">
        <f>+F331*D331*C331</f>
        <v>-2.88</v>
      </c>
      <c r="H331" s="158">
        <f>SUM(G330:G331)</f>
        <v>194.66000000000003</v>
      </c>
      <c r="I331" s="112"/>
    </row>
    <row r="332" spans="2:9">
      <c r="B332" s="117" t="s">
        <v>351</v>
      </c>
    </row>
    <row r="333" spans="2:9">
      <c r="B333" s="109" t="s">
        <v>379</v>
      </c>
      <c r="C333" s="112">
        <v>1</v>
      </c>
      <c r="D333" s="157">
        <f>20.799+20.259</f>
        <v>41.058</v>
      </c>
      <c r="E333" s="112"/>
      <c r="F333" s="157">
        <f>4.15-0.15</f>
        <v>4</v>
      </c>
      <c r="G333" s="157">
        <f>+F333*D333*C333</f>
        <v>164.232</v>
      </c>
      <c r="H333" s="158"/>
    </row>
    <row r="334" spans="2:9">
      <c r="B334" s="109" t="s">
        <v>380</v>
      </c>
      <c r="C334" s="112">
        <f>-0.5*3</f>
        <v>-1.5</v>
      </c>
      <c r="D334" s="157">
        <v>1.2</v>
      </c>
      <c r="E334" s="112"/>
      <c r="F334" s="157">
        <v>2.4</v>
      </c>
      <c r="G334" s="157">
        <f t="shared" ref="G334:G344" si="8">+F334*D334*C334</f>
        <v>-4.32</v>
      </c>
      <c r="I334" s="112"/>
    </row>
    <row r="335" spans="2:9">
      <c r="B335" s="109" t="s">
        <v>381</v>
      </c>
      <c r="C335" s="112">
        <f>-0.5*2</f>
        <v>-1</v>
      </c>
      <c r="D335" s="157">
        <v>1.8</v>
      </c>
      <c r="E335" s="112"/>
      <c r="F335" s="157">
        <f>100.55-98.03-0.15</f>
        <v>2.3699999999999961</v>
      </c>
      <c r="G335" s="157">
        <f t="shared" si="8"/>
        <v>-4.2659999999999929</v>
      </c>
      <c r="H335" s="158">
        <f>SUM(G333:G335)</f>
        <v>155.64600000000002</v>
      </c>
      <c r="I335" s="112"/>
    </row>
    <row r="336" spans="2:9">
      <c r="B336" s="117" t="s">
        <v>352</v>
      </c>
      <c r="H336" s="158"/>
    </row>
    <row r="337" spans="2:8">
      <c r="B337" s="109" t="s">
        <v>379</v>
      </c>
      <c r="C337" s="112">
        <v>1</v>
      </c>
      <c r="D337" s="157">
        <v>32.738999999999997</v>
      </c>
      <c r="E337" s="112"/>
      <c r="F337" s="157">
        <f>4.5-0.15</f>
        <v>4.3499999999999996</v>
      </c>
      <c r="G337" s="157">
        <f t="shared" si="8"/>
        <v>142.41464999999997</v>
      </c>
    </row>
    <row r="338" spans="2:8">
      <c r="B338" s="109" t="s">
        <v>380</v>
      </c>
      <c r="C338" s="112">
        <f>-0.5*3</f>
        <v>-1.5</v>
      </c>
      <c r="D338" s="157">
        <v>1.2</v>
      </c>
      <c r="E338" s="112"/>
      <c r="F338" s="157">
        <v>2.4</v>
      </c>
      <c r="G338" s="157">
        <f t="shared" si="8"/>
        <v>-4.32</v>
      </c>
      <c r="H338" s="158">
        <f>SUM(G337:G338)</f>
        <v>138.09464999999997</v>
      </c>
    </row>
    <row r="339" spans="2:8">
      <c r="B339" s="117" t="s">
        <v>353</v>
      </c>
      <c r="F339" s="157"/>
      <c r="H339" s="158"/>
    </row>
    <row r="340" spans="2:8">
      <c r="B340" s="109" t="s">
        <v>379</v>
      </c>
      <c r="C340" s="112">
        <v>1</v>
      </c>
      <c r="D340" s="157">
        <v>11.16</v>
      </c>
      <c r="E340" s="112"/>
      <c r="F340" s="157">
        <f>1.3-0.15</f>
        <v>1.1500000000000001</v>
      </c>
      <c r="G340" s="157">
        <f t="shared" si="8"/>
        <v>12.834000000000001</v>
      </c>
    </row>
    <row r="341" spans="2:8">
      <c r="B341" s="109" t="s">
        <v>379</v>
      </c>
      <c r="C341" s="112">
        <v>1</v>
      </c>
      <c r="D341" s="157">
        <v>36.381</v>
      </c>
      <c r="E341" s="112"/>
      <c r="F341" s="157">
        <f>3.3-0.15</f>
        <v>3.15</v>
      </c>
      <c r="G341" s="157">
        <f t="shared" si="8"/>
        <v>114.60015</v>
      </c>
      <c r="H341" s="158"/>
    </row>
    <row r="342" spans="2:8">
      <c r="B342" s="109" t="s">
        <v>380</v>
      </c>
      <c r="C342" s="112">
        <f>-0.5*2</f>
        <v>-1</v>
      </c>
      <c r="D342" s="157">
        <v>1.2</v>
      </c>
      <c r="E342" s="112"/>
      <c r="F342" s="157">
        <v>2.4</v>
      </c>
      <c r="G342" s="157">
        <f t="shared" si="8"/>
        <v>-2.88</v>
      </c>
      <c r="H342" s="158">
        <f>SUM(G340:G342)</f>
        <v>124.55415000000001</v>
      </c>
    </row>
    <row r="343" spans="2:8">
      <c r="B343" s="117" t="s">
        <v>364</v>
      </c>
      <c r="H343" s="158"/>
    </row>
    <row r="344" spans="2:8">
      <c r="B344" s="109" t="s">
        <v>379</v>
      </c>
      <c r="C344" s="112">
        <v>2</v>
      </c>
      <c r="D344" s="157">
        <v>22.52</v>
      </c>
      <c r="E344" s="112"/>
      <c r="F344" s="112">
        <f>3.3-0.15</f>
        <v>3.15</v>
      </c>
      <c r="G344" s="157">
        <f t="shared" si="8"/>
        <v>141.876</v>
      </c>
      <c r="H344" s="158"/>
    </row>
    <row r="345" spans="2:8">
      <c r="B345" s="109" t="s">
        <v>380</v>
      </c>
      <c r="C345" s="112">
        <f>-0.5*2</f>
        <v>-1</v>
      </c>
      <c r="D345" s="157">
        <v>1.2</v>
      </c>
      <c r="E345" s="112"/>
      <c r="F345" s="157">
        <v>2.4</v>
      </c>
      <c r="G345" s="157">
        <f>+F345*D345*C345</f>
        <v>-2.88</v>
      </c>
    </row>
    <row r="346" spans="2:8">
      <c r="B346" s="109" t="s">
        <v>383</v>
      </c>
      <c r="C346" s="112">
        <f>-0.5*2</f>
        <v>-1</v>
      </c>
      <c r="D346" s="157">
        <v>3.45</v>
      </c>
      <c r="E346" s="112"/>
      <c r="F346" s="157">
        <v>2</v>
      </c>
      <c r="G346" s="157">
        <f>+F346*D346*C346</f>
        <v>-6.9</v>
      </c>
      <c r="H346" s="158">
        <f>SUM(G344:G346)</f>
        <v>132.096</v>
      </c>
    </row>
    <row r="347" spans="2:8">
      <c r="B347" s="117" t="s">
        <v>365</v>
      </c>
      <c r="C347" s="112"/>
      <c r="D347" s="157"/>
      <c r="E347" s="112"/>
      <c r="F347" s="157"/>
      <c r="G347" s="157"/>
      <c r="H347" s="158"/>
    </row>
    <row r="348" spans="2:8">
      <c r="B348" s="109" t="s">
        <v>379</v>
      </c>
      <c r="C348" s="112">
        <v>1</v>
      </c>
      <c r="D348" s="157">
        <v>22.52</v>
      </c>
      <c r="E348" s="112"/>
      <c r="F348" s="157">
        <f>3.45-0.15</f>
        <v>3.3000000000000003</v>
      </c>
      <c r="G348" s="157">
        <f>+F348*D348*C348</f>
        <v>74.316000000000003</v>
      </c>
      <c r="H348" s="158"/>
    </row>
    <row r="349" spans="2:8">
      <c r="B349" s="109" t="s">
        <v>380</v>
      </c>
      <c r="C349" s="112">
        <v>-0.5</v>
      </c>
      <c r="D349" s="157">
        <v>1.2</v>
      </c>
      <c r="E349" s="112"/>
      <c r="F349" s="157">
        <v>2.4</v>
      </c>
      <c r="G349" s="157">
        <f>+F349*D349*C349</f>
        <v>-1.44</v>
      </c>
    </row>
    <row r="350" spans="2:8">
      <c r="B350" s="109" t="s">
        <v>383</v>
      </c>
      <c r="C350" s="112">
        <v>-0.5</v>
      </c>
      <c r="D350" s="157">
        <v>3.45</v>
      </c>
      <c r="E350" s="112"/>
      <c r="F350" s="157">
        <v>2</v>
      </c>
      <c r="G350" s="157">
        <f>+F350*D350*C350</f>
        <v>-3.45</v>
      </c>
      <c r="H350" s="158">
        <f>SUM(G348:G350)</f>
        <v>69.426000000000002</v>
      </c>
    </row>
    <row r="351" spans="2:8">
      <c r="B351" s="117" t="s">
        <v>384</v>
      </c>
      <c r="H351" s="158"/>
    </row>
    <row r="352" spans="2:8">
      <c r="B352" s="109" t="s">
        <v>379</v>
      </c>
      <c r="C352" s="112">
        <v>1</v>
      </c>
      <c r="D352" s="157">
        <v>22.52</v>
      </c>
      <c r="E352" s="112"/>
      <c r="F352" s="157">
        <f>3.15-0.15</f>
        <v>3</v>
      </c>
      <c r="G352" s="157">
        <f>+F352*D352*C352</f>
        <v>67.56</v>
      </c>
      <c r="H352" s="158"/>
    </row>
    <row r="353" spans="2:9">
      <c r="B353" s="109" t="s">
        <v>380</v>
      </c>
      <c r="C353" s="112">
        <v>-0.5</v>
      </c>
      <c r="D353" s="157">
        <v>1.2</v>
      </c>
      <c r="E353" s="112"/>
      <c r="F353" s="157">
        <v>2.4</v>
      </c>
      <c r="G353" s="157">
        <f>+F353*D353*C353</f>
        <v>-1.44</v>
      </c>
      <c r="H353" s="158"/>
    </row>
    <row r="354" spans="2:9">
      <c r="B354" s="109" t="s">
        <v>383</v>
      </c>
      <c r="C354" s="112">
        <v>-0.5</v>
      </c>
      <c r="D354" s="157">
        <v>3.45</v>
      </c>
      <c r="E354" s="112"/>
      <c r="F354" s="157">
        <v>2</v>
      </c>
      <c r="G354" s="157">
        <f>+F354*D354*C354</f>
        <v>-3.45</v>
      </c>
      <c r="H354" s="158">
        <f>SUM(G352:G354)</f>
        <v>62.67</v>
      </c>
    </row>
    <row r="355" spans="2:9">
      <c r="B355" s="156" t="s">
        <v>357</v>
      </c>
    </row>
    <row r="356" spans="2:9">
      <c r="B356" s="117" t="s">
        <v>349</v>
      </c>
    </row>
    <row r="357" spans="2:9">
      <c r="B357" s="109" t="s">
        <v>379</v>
      </c>
      <c r="C357" s="112">
        <v>1</v>
      </c>
      <c r="D357" s="157">
        <f>25.32+14.659</f>
        <v>39.978999999999999</v>
      </c>
      <c r="E357" s="112"/>
      <c r="F357" s="112">
        <f>3.5-0.15</f>
        <v>3.35</v>
      </c>
      <c r="G357" s="157">
        <f>+F357*D357*C357</f>
        <v>133.92965000000001</v>
      </c>
      <c r="I357" s="112"/>
    </row>
    <row r="358" spans="2:9">
      <c r="B358" s="109" t="s">
        <v>380</v>
      </c>
      <c r="C358" s="112">
        <v>-0.5</v>
      </c>
      <c r="D358" s="157">
        <v>1.2</v>
      </c>
      <c r="E358" s="112"/>
      <c r="F358" s="157">
        <v>2.4</v>
      </c>
      <c r="G358" s="157">
        <f>+F358*D358*C358</f>
        <v>-1.44</v>
      </c>
      <c r="I358" s="112"/>
    </row>
    <row r="359" spans="2:9">
      <c r="B359" s="109" t="s">
        <v>381</v>
      </c>
      <c r="C359" s="112">
        <v>-0.5</v>
      </c>
      <c r="D359" s="157">
        <v>1.85</v>
      </c>
      <c r="E359" s="112"/>
      <c r="F359" s="157">
        <v>2.25</v>
      </c>
      <c r="G359" s="157">
        <f>+F359*D359*C359</f>
        <v>-2.0812500000000003</v>
      </c>
      <c r="H359" s="158">
        <f>SUM(G357:G359)</f>
        <v>130.4084</v>
      </c>
      <c r="I359" s="112"/>
    </row>
    <row r="360" spans="2:9">
      <c r="B360" s="117" t="s">
        <v>351</v>
      </c>
    </row>
    <row r="361" spans="2:9">
      <c r="B361" s="109" t="s">
        <v>379</v>
      </c>
      <c r="C361" s="112">
        <v>1</v>
      </c>
      <c r="D361" s="157">
        <f>24.58+9.6</f>
        <v>34.18</v>
      </c>
      <c r="E361" s="112"/>
      <c r="F361" s="157">
        <f>5.05-0.15</f>
        <v>4.8999999999999995</v>
      </c>
      <c r="G361" s="157">
        <f>+F361*D361*C361</f>
        <v>167.48199999999997</v>
      </c>
      <c r="H361" s="158"/>
    </row>
    <row r="362" spans="2:9">
      <c r="B362" s="109" t="s">
        <v>380</v>
      </c>
      <c r="C362" s="112">
        <v>-0.5</v>
      </c>
      <c r="D362" s="157">
        <v>1.2</v>
      </c>
      <c r="E362" s="112"/>
      <c r="F362" s="157">
        <v>2.4</v>
      </c>
      <c r="G362" s="157">
        <f>+F362*D362*C362</f>
        <v>-1.44</v>
      </c>
      <c r="H362" s="158">
        <f>SUM(G361:G362)</f>
        <v>166.04199999999997</v>
      </c>
      <c r="I362" s="112"/>
    </row>
    <row r="363" spans="2:9">
      <c r="B363" s="117" t="s">
        <v>352</v>
      </c>
      <c r="H363" s="158"/>
    </row>
    <row r="364" spans="2:9">
      <c r="B364" s="109" t="s">
        <v>379</v>
      </c>
      <c r="C364" s="112">
        <v>1</v>
      </c>
      <c r="D364" s="157">
        <v>38.479999999999997</v>
      </c>
      <c r="E364" s="112"/>
      <c r="F364" s="112">
        <f>3.3-0.15</f>
        <v>3.15</v>
      </c>
      <c r="G364" s="157">
        <f>+F364*D364*C364</f>
        <v>121.21199999999999</v>
      </c>
      <c r="H364" s="158"/>
    </row>
    <row r="365" spans="2:9">
      <c r="B365" s="109" t="s">
        <v>380</v>
      </c>
      <c r="C365" s="112">
        <f>-0.5*2</f>
        <v>-1</v>
      </c>
      <c r="D365" s="157">
        <v>1.2</v>
      </c>
      <c r="E365" s="112"/>
      <c r="F365" s="157">
        <v>2.4</v>
      </c>
      <c r="G365" s="157">
        <f>+F365*D365*C365</f>
        <v>-2.88</v>
      </c>
      <c r="H365" s="158">
        <f>SUM(G364:G365)</f>
        <v>118.33199999999999</v>
      </c>
      <c r="I365" s="112"/>
    </row>
    <row r="366" spans="2:9">
      <c r="B366" s="117" t="s">
        <v>353</v>
      </c>
      <c r="H366" s="158"/>
    </row>
    <row r="367" spans="2:9">
      <c r="B367" s="109" t="s">
        <v>379</v>
      </c>
      <c r="C367" s="112">
        <v>1</v>
      </c>
      <c r="D367" s="157">
        <v>11.86</v>
      </c>
      <c r="E367" s="112"/>
      <c r="F367" s="112">
        <f>1.3-0.15</f>
        <v>1.1500000000000001</v>
      </c>
      <c r="G367" s="157">
        <f>+F367*D367*C367</f>
        <v>13.639000000000001</v>
      </c>
    </row>
    <row r="368" spans="2:9">
      <c r="B368" s="109" t="s">
        <v>379</v>
      </c>
      <c r="C368" s="112">
        <v>1</v>
      </c>
      <c r="D368" s="157">
        <v>22.018000000000001</v>
      </c>
      <c r="E368" s="112"/>
      <c r="F368" s="112">
        <f>3.3-0.15</f>
        <v>3.15</v>
      </c>
      <c r="G368" s="157">
        <f>+F368*D368*C368</f>
        <v>69.356700000000004</v>
      </c>
    </row>
    <row r="369" spans="2:11">
      <c r="B369" s="109" t="s">
        <v>380</v>
      </c>
      <c r="C369" s="112">
        <f>-0.5*2</f>
        <v>-1</v>
      </c>
      <c r="D369" s="157">
        <v>1.2</v>
      </c>
      <c r="E369" s="112"/>
      <c r="F369" s="157">
        <v>2.4</v>
      </c>
      <c r="G369" s="157">
        <f>+F369*D369*C369</f>
        <v>-2.88</v>
      </c>
      <c r="H369" s="158">
        <f>SUM(G367:G369)</f>
        <v>80.115700000000004</v>
      </c>
    </row>
    <row r="370" spans="2:11">
      <c r="B370" s="117" t="s">
        <v>377</v>
      </c>
      <c r="H370" s="158"/>
    </row>
    <row r="371" spans="2:11">
      <c r="B371" s="109" t="s">
        <v>379</v>
      </c>
      <c r="C371" s="112">
        <v>3</v>
      </c>
      <c r="D371" s="157">
        <v>25.13</v>
      </c>
      <c r="E371" s="112"/>
      <c r="F371" s="112">
        <f>3.3-0.15</f>
        <v>3.15</v>
      </c>
      <c r="G371" s="157">
        <f>+F371*D371*C371</f>
        <v>237.4785</v>
      </c>
      <c r="H371" s="158"/>
    </row>
    <row r="372" spans="2:11">
      <c r="B372" s="109" t="s">
        <v>380</v>
      </c>
      <c r="C372" s="112">
        <f>-0.5*3</f>
        <v>-1.5</v>
      </c>
      <c r="D372" s="157">
        <v>1.2</v>
      </c>
      <c r="E372" s="112"/>
      <c r="F372" s="157">
        <v>2.4</v>
      </c>
      <c r="G372" s="157">
        <f>+F372*D372*C372</f>
        <v>-4.32</v>
      </c>
      <c r="H372" s="158">
        <f>SUM(G371:G372)</f>
        <v>233.1585</v>
      </c>
      <c r="I372" s="112"/>
    </row>
    <row r="373" spans="2:11">
      <c r="B373" s="117" t="s">
        <v>385</v>
      </c>
      <c r="C373" s="112"/>
      <c r="D373" s="157"/>
      <c r="E373" s="112"/>
      <c r="G373" s="157"/>
      <c r="H373" s="158"/>
    </row>
    <row r="374" spans="2:11">
      <c r="B374" s="109" t="s">
        <v>379</v>
      </c>
      <c r="C374" s="112">
        <v>1</v>
      </c>
      <c r="D374" s="157">
        <v>25.13</v>
      </c>
      <c r="E374" s="112"/>
      <c r="F374" s="112">
        <f>3.6-0.15</f>
        <v>3.45</v>
      </c>
      <c r="G374" s="157">
        <f>+F374*D374*C374</f>
        <v>86.698499999999996</v>
      </c>
      <c r="H374" s="158"/>
    </row>
    <row r="375" spans="2:11">
      <c r="B375" s="109" t="s">
        <v>380</v>
      </c>
      <c r="C375" s="112">
        <f>-0.5</f>
        <v>-0.5</v>
      </c>
      <c r="D375" s="157">
        <v>1.2</v>
      </c>
      <c r="E375" s="112"/>
      <c r="F375" s="157">
        <v>2.4</v>
      </c>
      <c r="G375" s="157">
        <f>+F375*D375*C375</f>
        <v>-1.44</v>
      </c>
      <c r="H375" s="158">
        <f>SUM(G374:G375)</f>
        <v>85.258499999999998</v>
      </c>
      <c r="I375" s="112"/>
    </row>
    <row r="376" spans="2:11">
      <c r="B376" s="117" t="s">
        <v>355</v>
      </c>
      <c r="H376" s="158"/>
    </row>
    <row r="377" spans="2:11">
      <c r="B377" s="109" t="s">
        <v>379</v>
      </c>
      <c r="C377" s="112">
        <v>1</v>
      </c>
      <c r="D377" s="157">
        <v>25.34</v>
      </c>
      <c r="E377" s="112"/>
      <c r="F377" s="157">
        <f>2.85-0.15</f>
        <v>2.7</v>
      </c>
      <c r="G377" s="157">
        <f>+F377*D377*C377</f>
        <v>68.418000000000006</v>
      </c>
      <c r="H377" s="158"/>
    </row>
    <row r="378" spans="2:11">
      <c r="B378" s="109" t="s">
        <v>380</v>
      </c>
      <c r="C378" s="112">
        <f>-0.5</f>
        <v>-0.5</v>
      </c>
      <c r="D378" s="157">
        <v>1.2</v>
      </c>
      <c r="E378" s="112"/>
      <c r="F378" s="157">
        <v>2.4</v>
      </c>
      <c r="G378" s="157">
        <f>+F378*D378*C378</f>
        <v>-1.44</v>
      </c>
      <c r="H378" s="158">
        <f>SUM(G377:G378)</f>
        <v>66.978000000000009</v>
      </c>
      <c r="I378" s="112"/>
    </row>
    <row r="379" spans="2:11">
      <c r="B379" s="156" t="s">
        <v>360</v>
      </c>
    </row>
    <row r="380" spans="2:11">
      <c r="B380" s="117" t="s">
        <v>349</v>
      </c>
    </row>
    <row r="381" spans="2:11">
      <c r="B381" s="109" t="s">
        <v>379</v>
      </c>
      <c r="C381" s="112">
        <v>1</v>
      </c>
      <c r="D381" s="157">
        <f>25.181+16.01</f>
        <v>41.191000000000003</v>
      </c>
      <c r="E381" s="112"/>
      <c r="F381" s="112">
        <f>4.4-0.15</f>
        <v>4.25</v>
      </c>
      <c r="G381" s="157">
        <f>+F381*D381*C381</f>
        <v>175.06175000000002</v>
      </c>
      <c r="I381" s="112"/>
    </row>
    <row r="382" spans="2:11">
      <c r="B382" s="109" t="s">
        <v>380</v>
      </c>
      <c r="C382" s="112">
        <v>-0.5</v>
      </c>
      <c r="D382" s="157">
        <v>1.2</v>
      </c>
      <c r="E382" s="112"/>
      <c r="F382" s="157">
        <v>2.4</v>
      </c>
      <c r="G382" s="157">
        <f>+F382*D382*C382</f>
        <v>-1.44</v>
      </c>
      <c r="I382" s="112"/>
    </row>
    <row r="383" spans="2:11">
      <c r="B383" s="109" t="s">
        <v>381</v>
      </c>
      <c r="C383" s="112">
        <v>-0.5</v>
      </c>
      <c r="D383" s="157">
        <v>6.09</v>
      </c>
      <c r="E383" s="112"/>
      <c r="F383" s="157">
        <v>2.4</v>
      </c>
      <c r="G383" s="157">
        <f>+F383*D383*C383</f>
        <v>-7.3079999999999998</v>
      </c>
      <c r="H383" s="158">
        <f>SUM(G381:G383)</f>
        <v>166.31375000000003</v>
      </c>
      <c r="I383" s="112"/>
      <c r="K383" s="109" t="s">
        <v>386</v>
      </c>
    </row>
    <row r="384" spans="2:11">
      <c r="B384" s="117" t="s">
        <v>351</v>
      </c>
    </row>
    <row r="385" spans="2:9">
      <c r="B385" s="109" t="s">
        <v>379</v>
      </c>
      <c r="C385" s="112">
        <v>1</v>
      </c>
      <c r="D385" s="157">
        <f>24.441+10.439</f>
        <v>34.879999999999995</v>
      </c>
      <c r="E385" s="112"/>
      <c r="F385" s="157">
        <f>4.15-0.15</f>
        <v>4</v>
      </c>
      <c r="G385" s="157">
        <f t="shared" ref="G385:G394" si="9">+F385*D385*C385</f>
        <v>139.51999999999998</v>
      </c>
    </row>
    <row r="386" spans="2:9">
      <c r="B386" s="109" t="s">
        <v>380</v>
      </c>
      <c r="C386" s="112">
        <v>-0.5</v>
      </c>
      <c r="D386" s="157">
        <v>1.2</v>
      </c>
      <c r="E386" s="112"/>
      <c r="F386" s="157">
        <v>2.4</v>
      </c>
      <c r="G386" s="157">
        <f t="shared" si="9"/>
        <v>-1.44</v>
      </c>
      <c r="H386" s="158">
        <f>SUM(G385:G386)</f>
        <v>138.07999999999998</v>
      </c>
      <c r="I386" s="112"/>
    </row>
    <row r="387" spans="2:9">
      <c r="B387" s="117" t="s">
        <v>352</v>
      </c>
      <c r="H387" s="158"/>
    </row>
    <row r="388" spans="2:9">
      <c r="B388" s="109" t="s">
        <v>379</v>
      </c>
      <c r="C388" s="112">
        <v>1</v>
      </c>
      <c r="D388" s="157">
        <v>33.082999999999998</v>
      </c>
      <c r="E388" s="112"/>
      <c r="F388" s="112">
        <f>2.7-0.15</f>
        <v>2.5500000000000003</v>
      </c>
      <c r="G388" s="157">
        <f t="shared" si="9"/>
        <v>84.361650000000012</v>
      </c>
    </row>
    <row r="389" spans="2:9">
      <c r="B389" s="109" t="s">
        <v>379</v>
      </c>
      <c r="C389" s="112">
        <v>1</v>
      </c>
      <c r="D389" s="157">
        <v>12.458</v>
      </c>
      <c r="E389" s="112"/>
      <c r="F389" s="157">
        <f>0.95-0.15</f>
        <v>0.79999999999999993</v>
      </c>
      <c r="G389" s="157">
        <f t="shared" si="9"/>
        <v>9.9664000000000001</v>
      </c>
    </row>
    <row r="390" spans="2:9">
      <c r="B390" s="109" t="s">
        <v>380</v>
      </c>
      <c r="C390" s="112">
        <f>-0.5*5</f>
        <v>-2.5</v>
      </c>
      <c r="D390" s="157">
        <v>1.2</v>
      </c>
      <c r="E390" s="112"/>
      <c r="F390" s="157">
        <v>2.4</v>
      </c>
      <c r="G390" s="157">
        <f t="shared" si="9"/>
        <v>-7.1999999999999993</v>
      </c>
      <c r="H390" s="158">
        <f>SUM(G388:G390)</f>
        <v>87.128050000000016</v>
      </c>
    </row>
    <row r="391" spans="2:9">
      <c r="B391" s="117" t="s">
        <v>353</v>
      </c>
      <c r="H391" s="158"/>
    </row>
    <row r="392" spans="2:9">
      <c r="B392" s="109" t="s">
        <v>379</v>
      </c>
      <c r="C392" s="112">
        <v>1</v>
      </c>
      <c r="D392" s="157">
        <f>28.759+10.637</f>
        <v>39.396000000000001</v>
      </c>
      <c r="E392" s="112"/>
      <c r="F392" s="112">
        <f>3.9-0.15</f>
        <v>3.75</v>
      </c>
      <c r="G392" s="157">
        <f t="shared" si="9"/>
        <v>147.73500000000001</v>
      </c>
    </row>
    <row r="393" spans="2:9">
      <c r="B393" s="109" t="s">
        <v>380</v>
      </c>
      <c r="C393" s="112">
        <f>-0.5*3</f>
        <v>-1.5</v>
      </c>
      <c r="D393" s="157">
        <v>1.2</v>
      </c>
      <c r="E393" s="112"/>
      <c r="F393" s="157">
        <v>2.4</v>
      </c>
      <c r="G393" s="157">
        <f t="shared" si="9"/>
        <v>-4.32</v>
      </c>
    </row>
    <row r="394" spans="2:9">
      <c r="B394" s="109" t="s">
        <v>387</v>
      </c>
      <c r="C394" s="112">
        <v>-0.5</v>
      </c>
      <c r="D394" s="157">
        <v>0.95</v>
      </c>
      <c r="E394" s="112"/>
      <c r="F394" s="157">
        <v>2.4</v>
      </c>
      <c r="G394" s="157">
        <f t="shared" si="9"/>
        <v>-1.1399999999999999</v>
      </c>
      <c r="H394" s="158">
        <f>SUM(G392:G394)</f>
        <v>142.27500000000003</v>
      </c>
    </row>
    <row r="395" spans="2:9">
      <c r="B395" s="117" t="s">
        <v>370</v>
      </c>
      <c r="H395" s="158"/>
    </row>
    <row r="396" spans="2:9">
      <c r="B396" s="109" t="s">
        <v>379</v>
      </c>
      <c r="C396" s="112">
        <v>3</v>
      </c>
      <c r="D396" s="157">
        <v>24.44</v>
      </c>
      <c r="E396" s="112"/>
      <c r="F396" s="112">
        <f>3.3-0.15</f>
        <v>3.15</v>
      </c>
      <c r="G396" s="157">
        <f>+F396*D396*C396</f>
        <v>230.95800000000003</v>
      </c>
      <c r="H396" s="158"/>
    </row>
    <row r="397" spans="2:9">
      <c r="B397" s="109" t="s">
        <v>380</v>
      </c>
      <c r="C397" s="112">
        <f>-0.5*3</f>
        <v>-1.5</v>
      </c>
      <c r="D397" s="157">
        <v>1.2</v>
      </c>
      <c r="E397" s="112"/>
      <c r="F397" s="157">
        <v>2.4</v>
      </c>
      <c r="G397" s="157">
        <f>+F397*D397*C397</f>
        <v>-4.32</v>
      </c>
      <c r="H397" s="158">
        <f>SUM(G396:G397)</f>
        <v>226.63800000000003</v>
      </c>
    </row>
    <row r="398" spans="2:9">
      <c r="B398" s="117" t="s">
        <v>385</v>
      </c>
      <c r="C398" s="112"/>
      <c r="D398" s="157"/>
      <c r="E398" s="112"/>
      <c r="G398" s="157"/>
      <c r="H398" s="158"/>
    </row>
    <row r="399" spans="2:9">
      <c r="B399" s="109" t="s">
        <v>379</v>
      </c>
      <c r="C399" s="112">
        <v>1</v>
      </c>
      <c r="D399" s="157">
        <v>24.44</v>
      </c>
      <c r="E399" s="112"/>
      <c r="F399" s="112">
        <f>3.6-0.15</f>
        <v>3.45</v>
      </c>
      <c r="G399" s="157">
        <f>+F399*D399*C399</f>
        <v>84.318000000000012</v>
      </c>
      <c r="H399" s="158"/>
    </row>
    <row r="400" spans="2:9">
      <c r="B400" s="109" t="s">
        <v>380</v>
      </c>
      <c r="C400" s="112">
        <f>-0.5</f>
        <v>-0.5</v>
      </c>
      <c r="D400" s="157">
        <v>1.2</v>
      </c>
      <c r="E400" s="112"/>
      <c r="F400" s="157">
        <v>2.4</v>
      </c>
      <c r="G400" s="157">
        <f>+F400*D400*C400</f>
        <v>-1.44</v>
      </c>
      <c r="H400" s="158">
        <f>SUM(G399:G400)</f>
        <v>82.878000000000014</v>
      </c>
    </row>
    <row r="401" spans="2:9">
      <c r="B401" s="117" t="s">
        <v>355</v>
      </c>
      <c r="H401" s="158"/>
    </row>
    <row r="402" spans="2:9">
      <c r="B402" s="109" t="s">
        <v>379</v>
      </c>
      <c r="C402" s="112">
        <v>1</v>
      </c>
      <c r="D402" s="157">
        <v>24.44</v>
      </c>
      <c r="E402" s="112"/>
      <c r="F402" s="157">
        <f>4.55-0.15</f>
        <v>4.3999999999999995</v>
      </c>
      <c r="G402" s="157">
        <f>+F402*D402*C402</f>
        <v>107.53599999999999</v>
      </c>
      <c r="H402" s="158"/>
    </row>
    <row r="403" spans="2:9">
      <c r="B403" s="109" t="s">
        <v>380</v>
      </c>
      <c r="C403" s="112">
        <f>-0.5</f>
        <v>-0.5</v>
      </c>
      <c r="D403" s="157">
        <v>1.2</v>
      </c>
      <c r="E403" s="112"/>
      <c r="F403" s="157">
        <v>2.4</v>
      </c>
      <c r="G403" s="157">
        <f>+F403*D403*C403</f>
        <v>-1.44</v>
      </c>
      <c r="H403" s="158">
        <f>SUM(G402:G403)</f>
        <v>106.09599999999999</v>
      </c>
    </row>
    <row r="404" spans="2:9">
      <c r="B404" s="156" t="s">
        <v>361</v>
      </c>
      <c r="C404" s="112"/>
      <c r="D404" s="157"/>
      <c r="E404" s="112"/>
      <c r="G404" s="157"/>
      <c r="H404" s="158"/>
    </row>
    <row r="405" spans="2:9">
      <c r="B405" s="117" t="s">
        <v>349</v>
      </c>
    </row>
    <row r="406" spans="2:9">
      <c r="B406" s="109" t="s">
        <v>379</v>
      </c>
      <c r="C406" s="112">
        <v>1</v>
      </c>
      <c r="D406" s="157">
        <f>30.79+12.329</f>
        <v>43.119</v>
      </c>
      <c r="E406" s="112"/>
      <c r="F406" s="112">
        <f>3.4-0.15</f>
        <v>3.25</v>
      </c>
      <c r="G406" s="157">
        <f>+C406*D406*F406</f>
        <v>140.13675000000001</v>
      </c>
      <c r="I406" s="112"/>
    </row>
    <row r="407" spans="2:9">
      <c r="B407" s="109" t="s">
        <v>380</v>
      </c>
      <c r="C407" s="112">
        <v>-0.5</v>
      </c>
      <c r="D407" s="157">
        <v>1.2</v>
      </c>
      <c r="E407" s="112"/>
      <c r="F407" s="157">
        <v>2.4</v>
      </c>
      <c r="G407" s="157">
        <f>+C407*D407*F407</f>
        <v>-1.44</v>
      </c>
      <c r="I407" s="112"/>
    </row>
    <row r="408" spans="2:9">
      <c r="B408" s="109" t="s">
        <v>381</v>
      </c>
      <c r="C408" s="112">
        <v>-0.5</v>
      </c>
      <c r="D408" s="157">
        <v>3.8650000000000002</v>
      </c>
      <c r="E408" s="112"/>
      <c r="F408" s="157">
        <v>2.4</v>
      </c>
      <c r="G408" s="157">
        <f>+C408*D408*F408</f>
        <v>-4.6379999999999999</v>
      </c>
      <c r="H408" s="158">
        <f>SUM(G406:G408)</f>
        <v>134.05875</v>
      </c>
      <c r="I408" s="112"/>
    </row>
    <row r="409" spans="2:9">
      <c r="B409" s="117" t="s">
        <v>351</v>
      </c>
    </row>
    <row r="410" spans="2:9">
      <c r="B410" s="109" t="s">
        <v>379</v>
      </c>
      <c r="C410" s="112">
        <v>1</v>
      </c>
      <c r="D410" s="157">
        <f>26.22+9.88</f>
        <v>36.1</v>
      </c>
      <c r="E410" s="112"/>
      <c r="F410" s="157">
        <f>5.15-0.15</f>
        <v>5</v>
      </c>
      <c r="G410" s="157">
        <f>+C410*D410*F410</f>
        <v>180.5</v>
      </c>
      <c r="H410" s="158"/>
    </row>
    <row r="411" spans="2:9">
      <c r="B411" s="109" t="s">
        <v>380</v>
      </c>
      <c r="C411" s="112">
        <v>-0.5</v>
      </c>
      <c r="D411" s="157">
        <v>1.2</v>
      </c>
      <c r="E411" s="112"/>
      <c r="F411" s="157">
        <v>2.4</v>
      </c>
      <c r="G411" s="157">
        <f>+C411*D411*F411</f>
        <v>-1.44</v>
      </c>
      <c r="H411" s="158">
        <f>SUM(G410:G411)</f>
        <v>179.06</v>
      </c>
    </row>
    <row r="412" spans="2:9">
      <c r="B412" s="117" t="s">
        <v>352</v>
      </c>
      <c r="H412" s="158"/>
    </row>
    <row r="413" spans="2:9">
      <c r="B413" s="109" t="s">
        <v>379</v>
      </c>
      <c r="C413" s="112">
        <v>1</v>
      </c>
      <c r="D413" s="157">
        <v>40.988999999999997</v>
      </c>
      <c r="E413" s="112"/>
      <c r="F413" s="112">
        <f>3.3-0.15</f>
        <v>3.15</v>
      </c>
      <c r="G413" s="157">
        <f>+C413*D413*F413</f>
        <v>129.11534999999998</v>
      </c>
    </row>
    <row r="414" spans="2:9">
      <c r="B414" s="109" t="s">
        <v>380</v>
      </c>
      <c r="C414" s="112">
        <f>-0.5*3</f>
        <v>-1.5</v>
      </c>
      <c r="D414" s="157">
        <v>1.2</v>
      </c>
      <c r="E414" s="112"/>
      <c r="F414" s="157">
        <v>2.4</v>
      </c>
      <c r="G414" s="157">
        <f>+C414*D414*F414</f>
        <v>-4.3199999999999994</v>
      </c>
      <c r="H414" s="158">
        <f>SUM(G413:G414)</f>
        <v>124.79534999999998</v>
      </c>
    </row>
    <row r="415" spans="2:9">
      <c r="B415" s="117" t="s">
        <v>353</v>
      </c>
      <c r="H415" s="158"/>
    </row>
    <row r="416" spans="2:9">
      <c r="B416" s="109" t="s">
        <v>379</v>
      </c>
      <c r="C416" s="112">
        <v>1</v>
      </c>
      <c r="D416" s="157">
        <v>32.828000000000003</v>
      </c>
      <c r="E416" s="112"/>
      <c r="F416" s="112">
        <f>3.3-0.15</f>
        <v>3.15</v>
      </c>
      <c r="G416" s="157">
        <f>+C416*D416*F416</f>
        <v>103.40820000000001</v>
      </c>
      <c r="H416" s="158"/>
    </row>
    <row r="417" spans="2:9">
      <c r="B417" s="109" t="s">
        <v>380</v>
      </c>
      <c r="C417" s="112">
        <f>-0.5*2</f>
        <v>-1</v>
      </c>
      <c r="D417" s="157">
        <v>1.2</v>
      </c>
      <c r="E417" s="112"/>
      <c r="F417" s="157">
        <v>2.4</v>
      </c>
      <c r="G417" s="157">
        <f>+C417*D417*F417</f>
        <v>-2.88</v>
      </c>
      <c r="H417" s="158">
        <f>SUM(G416:G417)</f>
        <v>100.52820000000001</v>
      </c>
    </row>
    <row r="418" spans="2:9">
      <c r="B418" s="117" t="s">
        <v>388</v>
      </c>
      <c r="C418" s="112"/>
      <c r="D418" s="157"/>
      <c r="E418" s="112"/>
      <c r="G418" s="157"/>
      <c r="H418" s="158"/>
    </row>
    <row r="419" spans="2:9">
      <c r="B419" s="109" t="s">
        <v>379</v>
      </c>
      <c r="C419" s="112">
        <v>4</v>
      </c>
      <c r="D419" s="157">
        <v>25.55</v>
      </c>
      <c r="E419" s="112"/>
      <c r="F419" s="112">
        <f>3.3-0.15</f>
        <v>3.15</v>
      </c>
      <c r="G419" s="157">
        <f>+C419*D419*F419</f>
        <v>321.93</v>
      </c>
      <c r="H419" s="158"/>
    </row>
    <row r="420" spans="2:9">
      <c r="B420" s="109" t="s">
        <v>380</v>
      </c>
      <c r="C420" s="112">
        <f>-0.5*4</f>
        <v>-2</v>
      </c>
      <c r="D420" s="157">
        <v>1.2</v>
      </c>
      <c r="E420" s="112"/>
      <c r="F420" s="157">
        <v>2.4</v>
      </c>
      <c r="G420" s="157">
        <f>+C420*D420*F420</f>
        <v>-5.76</v>
      </c>
      <c r="H420" s="158">
        <f>SUM(G419:G420)</f>
        <v>316.17</v>
      </c>
    </row>
    <row r="421" spans="2:9">
      <c r="B421" s="117" t="s">
        <v>355</v>
      </c>
      <c r="H421" s="158"/>
    </row>
    <row r="422" spans="2:9">
      <c r="B422" s="109" t="s">
        <v>379</v>
      </c>
      <c r="C422" s="112">
        <v>1</v>
      </c>
      <c r="D422" s="157">
        <v>25.55</v>
      </c>
      <c r="E422" s="112"/>
      <c r="F422" s="157">
        <f>2.925-0.15</f>
        <v>2.7749999999999999</v>
      </c>
      <c r="G422" s="157">
        <f>+C422*D422*F422</f>
        <v>70.901250000000005</v>
      </c>
      <c r="H422" s="158"/>
    </row>
    <row r="423" spans="2:9">
      <c r="B423" s="109" t="s">
        <v>380</v>
      </c>
      <c r="C423" s="112">
        <v>-0.5</v>
      </c>
      <c r="D423" s="157">
        <v>1.2</v>
      </c>
      <c r="E423" s="112"/>
      <c r="F423" s="157">
        <v>2.4</v>
      </c>
      <c r="G423" s="157">
        <f>+C423*D423*F423</f>
        <v>-1.44</v>
      </c>
      <c r="H423" s="158">
        <f>SUM(G422:G423)</f>
        <v>69.461250000000007</v>
      </c>
    </row>
    <row r="424" spans="2:9" ht="13.8" thickBot="1">
      <c r="C424" s="112"/>
      <c r="D424" s="157"/>
      <c r="E424" s="112"/>
      <c r="G424" s="157"/>
      <c r="H424" s="158"/>
    </row>
    <row r="425" spans="2:9" ht="13.8" thickBot="1">
      <c r="B425" s="159" t="s">
        <v>6</v>
      </c>
      <c r="C425" s="160"/>
      <c r="D425" s="160"/>
      <c r="E425" s="160"/>
      <c r="F425" s="160"/>
      <c r="G425" s="160"/>
      <c r="H425" s="161">
        <f>ROUND(SUM(H307:H424)*1.05,0)</f>
        <v>4881</v>
      </c>
      <c r="I425" s="162" t="s">
        <v>21</v>
      </c>
    </row>
    <row r="427" spans="2:9">
      <c r="B427" s="166" t="s">
        <v>389</v>
      </c>
    </row>
    <row r="428" spans="2:9">
      <c r="B428" s="156" t="s">
        <v>348</v>
      </c>
    </row>
    <row r="429" spans="2:9">
      <c r="B429" s="109" t="s">
        <v>349</v>
      </c>
      <c r="C429" s="112">
        <v>30</v>
      </c>
      <c r="D429" s="157">
        <f>+SQRT(0.3^2+0.146^2)</f>
        <v>0.33364052511647924</v>
      </c>
      <c r="E429" s="157"/>
      <c r="F429" s="164"/>
      <c r="G429" s="157">
        <f t="shared" ref="G429:G434" si="10">+D429*C429</f>
        <v>10.009215753494377</v>
      </c>
      <c r="H429" s="158">
        <f t="shared" ref="H429:H434" si="11">SUM(G429)</f>
        <v>10.009215753494377</v>
      </c>
    </row>
    <row r="430" spans="2:9">
      <c r="B430" s="109" t="s">
        <v>351</v>
      </c>
      <c r="C430" s="112">
        <v>28</v>
      </c>
      <c r="D430" s="157">
        <f>+SQRT(0.3^2+0.148^2)</f>
        <v>0.33452055243288115</v>
      </c>
      <c r="E430" s="157"/>
      <c r="F430" s="164"/>
      <c r="G430" s="157">
        <f t="shared" si="10"/>
        <v>9.3665754681206721</v>
      </c>
      <c r="H430" s="158">
        <f t="shared" si="11"/>
        <v>9.3665754681206721</v>
      </c>
    </row>
    <row r="431" spans="2:9">
      <c r="B431" s="109" t="s">
        <v>352</v>
      </c>
      <c r="C431" s="112">
        <v>30</v>
      </c>
      <c r="D431" s="157">
        <f>+SQRT(0.3^2+0.15^2)</f>
        <v>0.33541019662496846</v>
      </c>
      <c r="E431" s="157"/>
      <c r="F431" s="157"/>
      <c r="G431" s="157">
        <f t="shared" si="10"/>
        <v>10.062305898749054</v>
      </c>
      <c r="H431" s="158">
        <f t="shared" si="11"/>
        <v>10.062305898749054</v>
      </c>
    </row>
    <row r="432" spans="2:9">
      <c r="B432" s="109" t="s">
        <v>353</v>
      </c>
      <c r="C432" s="112">
        <f>22+9</f>
        <v>31</v>
      </c>
      <c r="D432" s="157">
        <f>+SQRT(0.3^2+0.15^2)</f>
        <v>0.33541019662496846</v>
      </c>
      <c r="E432" s="157"/>
      <c r="F432" s="157"/>
      <c r="G432" s="157">
        <f t="shared" si="10"/>
        <v>10.397716095374022</v>
      </c>
      <c r="H432" s="158">
        <f t="shared" si="11"/>
        <v>10.397716095374022</v>
      </c>
    </row>
    <row r="433" spans="2:8">
      <c r="B433" s="109" t="s">
        <v>374</v>
      </c>
      <c r="C433" s="112">
        <f>22*2</f>
        <v>44</v>
      </c>
      <c r="D433" s="157">
        <f>+SQRT(0.3^2+0.15^2)</f>
        <v>0.33541019662496846</v>
      </c>
      <c r="E433" s="157"/>
      <c r="F433" s="157"/>
      <c r="G433" s="157">
        <f t="shared" si="10"/>
        <v>14.758048651498612</v>
      </c>
      <c r="H433" s="158">
        <f t="shared" si="11"/>
        <v>14.758048651498612</v>
      </c>
    </row>
    <row r="434" spans="2:8">
      <c r="B434" s="109" t="s">
        <v>365</v>
      </c>
      <c r="C434" s="112">
        <v>24</v>
      </c>
      <c r="D434" s="157">
        <f>+SQRT(0.3^2+0.15^2)</f>
        <v>0.33541019662496846</v>
      </c>
      <c r="E434" s="157"/>
      <c r="F434" s="157"/>
      <c r="G434" s="157">
        <f t="shared" si="10"/>
        <v>8.0498447189992426</v>
      </c>
      <c r="H434" s="158">
        <f t="shared" si="11"/>
        <v>8.0498447189992426</v>
      </c>
    </row>
    <row r="435" spans="2:8">
      <c r="B435" s="156" t="s">
        <v>356</v>
      </c>
      <c r="C435" s="112"/>
      <c r="E435" s="157"/>
      <c r="F435" s="157"/>
      <c r="G435" s="157"/>
      <c r="H435" s="133"/>
    </row>
    <row r="436" spans="2:8">
      <c r="B436" s="109" t="s">
        <v>349</v>
      </c>
      <c r="C436" s="112">
        <v>30</v>
      </c>
      <c r="D436" s="157">
        <f>+SQRT(0.3^2+0.146^2)</f>
        <v>0.33364052511647924</v>
      </c>
      <c r="E436" s="157"/>
      <c r="F436" s="112"/>
      <c r="G436" s="157">
        <f t="shared" ref="G436:G441" si="12">+D436*C436</f>
        <v>10.009215753494377</v>
      </c>
      <c r="H436" s="158">
        <f t="shared" ref="H436:H441" si="13">SUM(G436)</f>
        <v>10.009215753494377</v>
      </c>
    </row>
    <row r="437" spans="2:8">
      <c r="B437" s="109" t="s">
        <v>351</v>
      </c>
      <c r="C437" s="112">
        <v>28</v>
      </c>
      <c r="D437" s="157">
        <f>+SQRT(0.3^2+0.148^2)</f>
        <v>0.33452055243288115</v>
      </c>
      <c r="E437" s="157"/>
      <c r="F437" s="112"/>
      <c r="G437" s="157">
        <f t="shared" si="12"/>
        <v>9.3665754681206721</v>
      </c>
      <c r="H437" s="158">
        <f t="shared" si="13"/>
        <v>9.3665754681206721</v>
      </c>
    </row>
    <row r="438" spans="2:8">
      <c r="B438" s="109" t="s">
        <v>352</v>
      </c>
      <c r="C438" s="112">
        <v>30</v>
      </c>
      <c r="D438" s="157">
        <f>+SQRT(0.3^2+0.15^2)</f>
        <v>0.33541019662496846</v>
      </c>
      <c r="E438" s="157"/>
      <c r="F438" s="112"/>
      <c r="G438" s="157">
        <f t="shared" si="12"/>
        <v>10.062305898749054</v>
      </c>
      <c r="H438" s="158">
        <f t="shared" si="13"/>
        <v>10.062305898749054</v>
      </c>
    </row>
    <row r="439" spans="2:8">
      <c r="B439" s="109" t="s">
        <v>353</v>
      </c>
      <c r="C439" s="112">
        <f>22+9</f>
        <v>31</v>
      </c>
      <c r="D439" s="157">
        <f>+SQRT(0.3^2+0.15^2)</f>
        <v>0.33541019662496846</v>
      </c>
      <c r="E439" s="157"/>
      <c r="F439" s="112"/>
      <c r="G439" s="157">
        <f t="shared" si="12"/>
        <v>10.397716095374022</v>
      </c>
      <c r="H439" s="158">
        <f t="shared" si="13"/>
        <v>10.397716095374022</v>
      </c>
    </row>
    <row r="440" spans="2:8">
      <c r="B440" s="109" t="s">
        <v>364</v>
      </c>
      <c r="C440" s="112">
        <f>22*2</f>
        <v>44</v>
      </c>
      <c r="D440" s="157">
        <f>+SQRT(0.3^2+0.15^2)</f>
        <v>0.33541019662496846</v>
      </c>
      <c r="E440" s="157"/>
      <c r="F440" s="112"/>
      <c r="G440" s="157">
        <f t="shared" si="12"/>
        <v>14.758048651498612</v>
      </c>
      <c r="H440" s="158">
        <f t="shared" si="13"/>
        <v>14.758048651498612</v>
      </c>
    </row>
    <row r="441" spans="2:8">
      <c r="B441" s="109" t="s">
        <v>365</v>
      </c>
      <c r="C441" s="112">
        <v>24</v>
      </c>
      <c r="D441" s="157">
        <f>+SQRT(0.3^2+0.15^2)</f>
        <v>0.33541019662496846</v>
      </c>
      <c r="E441" s="157"/>
      <c r="F441" s="112"/>
      <c r="G441" s="157">
        <f t="shared" si="12"/>
        <v>8.0498447189992426</v>
      </c>
      <c r="H441" s="158">
        <f t="shared" si="13"/>
        <v>8.0498447189992426</v>
      </c>
    </row>
    <row r="442" spans="2:8">
      <c r="B442" s="156" t="s">
        <v>357</v>
      </c>
      <c r="C442" s="112"/>
      <c r="E442" s="157"/>
      <c r="F442" s="157"/>
      <c r="G442" s="157"/>
      <c r="H442" s="133"/>
    </row>
    <row r="443" spans="2:8">
      <c r="B443" s="109" t="s">
        <v>349</v>
      </c>
      <c r="C443" s="112">
        <v>24</v>
      </c>
      <c r="D443" s="157">
        <f>+SQRT(0.3^2+0.145^2)</f>
        <v>0.33320414163092271</v>
      </c>
      <c r="E443" s="157"/>
      <c r="F443" s="112"/>
      <c r="G443" s="157">
        <f t="shared" ref="G443:G448" si="14">+D443*C443</f>
        <v>7.9968993991421451</v>
      </c>
      <c r="H443" s="158">
        <f t="shared" ref="H443:H448" si="15">SUM(G443)</f>
        <v>7.9968993991421451</v>
      </c>
    </row>
    <row r="444" spans="2:8">
      <c r="B444" s="109" t="s">
        <v>351</v>
      </c>
      <c r="C444" s="112">
        <v>34</v>
      </c>
      <c r="D444" s="157">
        <f>+SQRT(0.3^2+0.148^2)</f>
        <v>0.33452055243288115</v>
      </c>
      <c r="E444" s="157"/>
      <c r="F444" s="112"/>
      <c r="G444" s="157">
        <f t="shared" si="14"/>
        <v>11.373698782717959</v>
      </c>
      <c r="H444" s="158">
        <f t="shared" si="15"/>
        <v>11.373698782717959</v>
      </c>
    </row>
    <row r="445" spans="2:8">
      <c r="B445" s="109" t="s">
        <v>352</v>
      </c>
      <c r="C445" s="112">
        <v>22</v>
      </c>
      <c r="D445" s="157">
        <f>+SQRT(0.3^2+0.15^2)</f>
        <v>0.33541019662496846</v>
      </c>
      <c r="E445" s="157"/>
      <c r="F445" s="112"/>
      <c r="G445" s="157">
        <f t="shared" si="14"/>
        <v>7.379024325749306</v>
      </c>
      <c r="H445" s="158">
        <f t="shared" si="15"/>
        <v>7.379024325749306</v>
      </c>
    </row>
    <row r="446" spans="2:8">
      <c r="B446" s="109" t="s">
        <v>353</v>
      </c>
      <c r="C446" s="112">
        <f>22+8</f>
        <v>30</v>
      </c>
      <c r="D446" s="157">
        <f>+SQRT(0.3^2+0.15^2)</f>
        <v>0.33541019662496846</v>
      </c>
      <c r="E446" s="157"/>
      <c r="F446" s="112"/>
      <c r="G446" s="157">
        <f t="shared" si="14"/>
        <v>10.062305898749054</v>
      </c>
      <c r="H446" s="158">
        <f t="shared" si="15"/>
        <v>10.062305898749054</v>
      </c>
    </row>
    <row r="447" spans="2:8">
      <c r="B447" s="109" t="s">
        <v>370</v>
      </c>
      <c r="C447" s="112">
        <f>22*3</f>
        <v>66</v>
      </c>
      <c r="D447" s="157">
        <f>+SQRT(0.3^2+0.15^2)</f>
        <v>0.33541019662496846</v>
      </c>
      <c r="E447" s="157"/>
      <c r="F447" s="112"/>
      <c r="G447" s="157">
        <f t="shared" si="14"/>
        <v>22.137072977247918</v>
      </c>
      <c r="H447" s="158">
        <f t="shared" si="15"/>
        <v>22.137072977247918</v>
      </c>
    </row>
    <row r="448" spans="2:8">
      <c r="B448" s="109" t="s">
        <v>371</v>
      </c>
      <c r="C448" s="112">
        <v>24</v>
      </c>
      <c r="D448" s="157">
        <f>+SQRT(0.3^2+0.15^2)</f>
        <v>0.33541019662496846</v>
      </c>
      <c r="E448" s="157"/>
      <c r="F448" s="112"/>
      <c r="G448" s="157">
        <f t="shared" si="14"/>
        <v>8.0498447189992426</v>
      </c>
      <c r="H448" s="158">
        <f t="shared" si="15"/>
        <v>8.0498447189992426</v>
      </c>
    </row>
    <row r="449" spans="2:8">
      <c r="B449" s="156" t="s">
        <v>360</v>
      </c>
      <c r="C449" s="112"/>
      <c r="E449" s="157"/>
      <c r="F449" s="157"/>
      <c r="G449" s="157"/>
      <c r="H449" s="133"/>
    </row>
    <row r="450" spans="2:8">
      <c r="B450" s="109" t="s">
        <v>349</v>
      </c>
      <c r="C450" s="112">
        <v>30</v>
      </c>
      <c r="D450" s="157">
        <f>+SQRT(0.3^2+0.146^2)</f>
        <v>0.33364052511647924</v>
      </c>
      <c r="E450" s="157"/>
      <c r="F450" s="164"/>
      <c r="G450" s="157">
        <f t="shared" ref="G450:G455" si="16">+D450*C450</f>
        <v>10.009215753494377</v>
      </c>
      <c r="H450" s="158">
        <f t="shared" ref="H450:H455" si="17">SUM(G450)</f>
        <v>10.009215753494377</v>
      </c>
    </row>
    <row r="451" spans="2:8">
      <c r="B451" s="109" t="s">
        <v>351</v>
      </c>
      <c r="C451" s="112">
        <v>28</v>
      </c>
      <c r="D451" s="157">
        <f>+SQRT(0.3^2+0.148^2)</f>
        <v>0.33452055243288115</v>
      </c>
      <c r="E451" s="157"/>
      <c r="F451" s="164"/>
      <c r="G451" s="157">
        <f t="shared" si="16"/>
        <v>9.3665754681206721</v>
      </c>
      <c r="H451" s="158">
        <f t="shared" si="17"/>
        <v>9.3665754681206721</v>
      </c>
    </row>
    <row r="452" spans="2:8">
      <c r="B452" s="109" t="s">
        <v>352</v>
      </c>
      <c r="C452" s="112">
        <f>18+6</f>
        <v>24</v>
      </c>
      <c r="D452" s="157">
        <f>+SQRT(0.3^2+0.15^2)</f>
        <v>0.33541019662496846</v>
      </c>
      <c r="E452" s="157"/>
      <c r="F452" s="157"/>
      <c r="G452" s="157">
        <f t="shared" si="16"/>
        <v>8.0498447189992426</v>
      </c>
      <c r="H452" s="158">
        <f t="shared" si="17"/>
        <v>8.0498447189992426</v>
      </c>
    </row>
    <row r="453" spans="2:8">
      <c r="B453" s="109" t="s">
        <v>353</v>
      </c>
      <c r="C453" s="112">
        <v>26</v>
      </c>
      <c r="D453" s="157">
        <f>+SQRT(0.3^2+0.15^2)</f>
        <v>0.33541019662496846</v>
      </c>
      <c r="E453" s="157"/>
      <c r="F453" s="157"/>
      <c r="G453" s="157">
        <f t="shared" si="16"/>
        <v>8.7206651122491792</v>
      </c>
      <c r="H453" s="158">
        <f t="shared" si="17"/>
        <v>8.7206651122491792</v>
      </c>
    </row>
    <row r="454" spans="2:8">
      <c r="B454" s="109" t="s">
        <v>370</v>
      </c>
      <c r="C454" s="112">
        <f>22*3</f>
        <v>66</v>
      </c>
      <c r="D454" s="157">
        <f>+SQRT(0.3^2+0.15^2)</f>
        <v>0.33541019662496846</v>
      </c>
      <c r="E454" s="157"/>
      <c r="F454" s="157"/>
      <c r="G454" s="157">
        <f t="shared" si="16"/>
        <v>22.137072977247918</v>
      </c>
      <c r="H454" s="158">
        <f t="shared" si="17"/>
        <v>22.137072977247918</v>
      </c>
    </row>
    <row r="455" spans="2:8">
      <c r="B455" s="109" t="s">
        <v>390</v>
      </c>
      <c r="C455" s="112">
        <v>24</v>
      </c>
      <c r="D455" s="157">
        <f>+SQRT(0.3^2+0.15^2)</f>
        <v>0.33541019662496846</v>
      </c>
      <c r="E455" s="157"/>
      <c r="F455" s="157"/>
      <c r="G455" s="157">
        <f t="shared" si="16"/>
        <v>8.0498447189992426</v>
      </c>
      <c r="H455" s="158">
        <f t="shared" si="17"/>
        <v>8.0498447189992426</v>
      </c>
    </row>
    <row r="456" spans="2:8">
      <c r="B456" s="156" t="s">
        <v>361</v>
      </c>
      <c r="C456" s="112"/>
      <c r="E456" s="157"/>
      <c r="F456" s="157"/>
      <c r="G456" s="157"/>
      <c r="H456" s="133"/>
    </row>
    <row r="457" spans="2:8">
      <c r="B457" s="109" t="s">
        <v>349</v>
      </c>
      <c r="C457" s="112">
        <v>23</v>
      </c>
      <c r="D457" s="157">
        <f>+SQRT(0.3^2+0.146^2)</f>
        <v>0.33364052511647924</v>
      </c>
      <c r="E457" s="157"/>
      <c r="F457" s="164"/>
      <c r="G457" s="157">
        <f t="shared" ref="G457:G463" si="18">+D457*C457</f>
        <v>7.6737320776790225</v>
      </c>
      <c r="H457" s="158">
        <f t="shared" ref="H457:H463" si="19">SUM(G457)</f>
        <v>7.6737320776790225</v>
      </c>
    </row>
    <row r="458" spans="2:8">
      <c r="B458" s="109" t="s">
        <v>351</v>
      </c>
      <c r="C458" s="112">
        <v>33</v>
      </c>
      <c r="D458" s="157">
        <f>+SQRT(0.3^2+0.146^2)</f>
        <v>0.33364052511647924</v>
      </c>
      <c r="E458" s="157"/>
      <c r="F458" s="164"/>
      <c r="G458" s="157">
        <f t="shared" si="18"/>
        <v>11.010137328843815</v>
      </c>
      <c r="H458" s="158">
        <f t="shared" si="19"/>
        <v>11.010137328843815</v>
      </c>
    </row>
    <row r="459" spans="2:8">
      <c r="B459" s="109" t="s">
        <v>373</v>
      </c>
      <c r="C459" s="112">
        <v>1</v>
      </c>
      <c r="D459" s="157">
        <f>+SQRT(0.3^2+0.151^2)</f>
        <v>0.33585860119996924</v>
      </c>
      <c r="E459" s="157"/>
      <c r="F459" s="112"/>
      <c r="G459" s="157">
        <f t="shared" si="18"/>
        <v>0.33585860119996924</v>
      </c>
      <c r="H459" s="158">
        <f t="shared" si="19"/>
        <v>0.33585860119996924</v>
      </c>
    </row>
    <row r="460" spans="2:8">
      <c r="B460" s="109" t="s">
        <v>352</v>
      </c>
      <c r="C460" s="112">
        <v>22</v>
      </c>
      <c r="D460" s="157">
        <f>+SQRT(0.3^2+0.15^2)</f>
        <v>0.33541019662496846</v>
      </c>
      <c r="E460" s="157"/>
      <c r="F460" s="112"/>
      <c r="G460" s="157">
        <f t="shared" si="18"/>
        <v>7.379024325749306</v>
      </c>
      <c r="H460" s="158">
        <f t="shared" si="19"/>
        <v>7.379024325749306</v>
      </c>
    </row>
    <row r="461" spans="2:8">
      <c r="B461" s="109" t="s">
        <v>353</v>
      </c>
      <c r="C461" s="112">
        <v>22</v>
      </c>
      <c r="D461" s="157">
        <f>+SQRT(0.3^2+0.15^2)</f>
        <v>0.33541019662496846</v>
      </c>
      <c r="E461" s="157"/>
      <c r="F461" s="112"/>
      <c r="G461" s="157">
        <f t="shared" si="18"/>
        <v>7.379024325749306</v>
      </c>
      <c r="H461" s="158">
        <f t="shared" si="19"/>
        <v>7.379024325749306</v>
      </c>
    </row>
    <row r="462" spans="2:8">
      <c r="B462" s="109" t="s">
        <v>377</v>
      </c>
      <c r="C462" s="112">
        <f>22*3</f>
        <v>66</v>
      </c>
      <c r="D462" s="157">
        <f>+SQRT(0.3^2+0.15^2)</f>
        <v>0.33541019662496846</v>
      </c>
      <c r="E462" s="157"/>
      <c r="F462" s="112"/>
      <c r="G462" s="157">
        <f t="shared" si="18"/>
        <v>22.137072977247918</v>
      </c>
      <c r="H462" s="158">
        <f t="shared" si="19"/>
        <v>22.137072977247918</v>
      </c>
    </row>
    <row r="463" spans="2:8">
      <c r="B463" s="109" t="s">
        <v>371</v>
      </c>
      <c r="C463" s="112">
        <v>24</v>
      </c>
      <c r="D463" s="157">
        <f>+SQRT(0.3^2+0.15^2)</f>
        <v>0.33541019662496846</v>
      </c>
      <c r="E463" s="157"/>
      <c r="F463" s="112"/>
      <c r="G463" s="157">
        <f t="shared" si="18"/>
        <v>8.0498447189992426</v>
      </c>
      <c r="H463" s="158">
        <f t="shared" si="19"/>
        <v>8.0498447189992426</v>
      </c>
    </row>
    <row r="464" spans="2:8" ht="13.8" thickBot="1"/>
    <row r="465" spans="2:9" ht="13.8" thickBot="1">
      <c r="B465" s="159" t="s">
        <v>6</v>
      </c>
      <c r="C465" s="160"/>
      <c r="D465" s="160"/>
      <c r="E465" s="160"/>
      <c r="F465" s="160"/>
      <c r="G465" s="160"/>
      <c r="H465" s="161">
        <f>ROUND(SUM(H429:H464)*1.05,0)</f>
        <v>339</v>
      </c>
      <c r="I465" s="162" t="s">
        <v>11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70"/>
  <sheetViews>
    <sheetView showZeros="0" view="pageBreakPreview" zoomScale="98" zoomScaleSheetLayoutView="98" workbookViewId="0">
      <pane ySplit="3" topLeftCell="A179" activePane="bottomLeft" state="frozen"/>
      <selection activeCell="E15" sqref="E15"/>
      <selection pane="bottomLeft" activeCell="B174" sqref="B174"/>
    </sheetView>
  </sheetViews>
  <sheetFormatPr defaultRowHeight="13.2"/>
  <cols>
    <col min="1" max="1" width="6.33203125" style="97" customWidth="1"/>
    <col min="2" max="2" width="56.5546875" style="13" customWidth="1"/>
    <col min="3" max="3" width="5.6640625" style="2" bestFit="1" customWidth="1"/>
    <col min="4" max="4" width="6.6640625" style="62" bestFit="1" customWidth="1"/>
    <col min="5" max="5" width="10.33203125" style="62" bestFit="1" customWidth="1"/>
    <col min="6" max="6" width="14.33203125" style="45" customWidth="1"/>
    <col min="7" max="7" width="18.109375" style="1" customWidth="1"/>
    <col min="8" max="248" width="9.109375" style="1"/>
    <col min="249" max="249" width="4.6640625" style="1" customWidth="1"/>
    <col min="250" max="250" width="40.33203125" style="1" customWidth="1"/>
    <col min="251" max="251" width="5.6640625" style="1" bestFit="1" customWidth="1"/>
    <col min="252" max="252" width="5.109375" style="1" bestFit="1" customWidth="1"/>
    <col min="253" max="253" width="6.109375" style="1" bestFit="1" customWidth="1"/>
    <col min="254" max="254" width="8.33203125" style="1" bestFit="1" customWidth="1"/>
    <col min="255" max="255" width="5.109375" style="1" bestFit="1" customWidth="1"/>
    <col min="256" max="256" width="6.109375" style="1" bestFit="1" customWidth="1"/>
    <col min="257" max="257" width="10.6640625" style="1" customWidth="1"/>
    <col min="258" max="258" width="5" style="1" bestFit="1" customWidth="1"/>
    <col min="259" max="259" width="6.44140625" style="1" customWidth="1"/>
    <col min="260" max="261" width="10.5546875" style="1" customWidth="1"/>
    <col min="262" max="262" width="9" style="1" bestFit="1" customWidth="1"/>
    <col min="263" max="263" width="26.88671875" style="1" customWidth="1"/>
    <col min="264" max="504" width="9.109375" style="1"/>
    <col min="505" max="505" width="4.6640625" style="1" customWidth="1"/>
    <col min="506" max="506" width="40.33203125" style="1" customWidth="1"/>
    <col min="507" max="507" width="5.6640625" style="1" bestFit="1" customWidth="1"/>
    <col min="508" max="508" width="5.109375" style="1" bestFit="1" customWidth="1"/>
    <col min="509" max="509" width="6.109375" style="1" bestFit="1" customWidth="1"/>
    <col min="510" max="510" width="8.33203125" style="1" bestFit="1" customWidth="1"/>
    <col min="511" max="511" width="5.109375" style="1" bestFit="1" customWidth="1"/>
    <col min="512" max="512" width="6.109375" style="1" bestFit="1" customWidth="1"/>
    <col min="513" max="513" width="10.6640625" style="1" customWidth="1"/>
    <col min="514" max="514" width="5" style="1" bestFit="1" customWidth="1"/>
    <col min="515" max="515" width="6.44140625" style="1" customWidth="1"/>
    <col min="516" max="517" width="10.5546875" style="1" customWidth="1"/>
    <col min="518" max="518" width="9" style="1" bestFit="1" customWidth="1"/>
    <col min="519" max="519" width="26.88671875" style="1" customWidth="1"/>
    <col min="520" max="760" width="9.109375" style="1"/>
    <col min="761" max="761" width="4.6640625" style="1" customWidth="1"/>
    <col min="762" max="762" width="40.33203125" style="1" customWidth="1"/>
    <col min="763" max="763" width="5.6640625" style="1" bestFit="1" customWidth="1"/>
    <col min="764" max="764" width="5.109375" style="1" bestFit="1" customWidth="1"/>
    <col min="765" max="765" width="6.109375" style="1" bestFit="1" customWidth="1"/>
    <col min="766" max="766" width="8.33203125" style="1" bestFit="1" customWidth="1"/>
    <col min="767" max="767" width="5.109375" style="1" bestFit="1" customWidth="1"/>
    <col min="768" max="768" width="6.109375" style="1" bestFit="1" customWidth="1"/>
    <col min="769" max="769" width="10.6640625" style="1" customWidth="1"/>
    <col min="770" max="770" width="5" style="1" bestFit="1" customWidth="1"/>
    <col min="771" max="771" width="6.44140625" style="1" customWidth="1"/>
    <col min="772" max="773" width="10.5546875" style="1" customWidth="1"/>
    <col min="774" max="774" width="9" style="1" bestFit="1" customWidth="1"/>
    <col min="775" max="775" width="26.88671875" style="1" customWidth="1"/>
    <col min="776" max="1016" width="9.109375" style="1"/>
    <col min="1017" max="1017" width="4.6640625" style="1" customWidth="1"/>
    <col min="1018" max="1018" width="40.33203125" style="1" customWidth="1"/>
    <col min="1019" max="1019" width="5.6640625" style="1" bestFit="1" customWidth="1"/>
    <col min="1020" max="1020" width="5.109375" style="1" bestFit="1" customWidth="1"/>
    <col min="1021" max="1021" width="6.109375" style="1" bestFit="1" customWidth="1"/>
    <col min="1022" max="1022" width="8.33203125" style="1" bestFit="1" customWidth="1"/>
    <col min="1023" max="1023" width="5.109375" style="1" bestFit="1" customWidth="1"/>
    <col min="1024" max="1024" width="6.109375" style="1" bestFit="1" customWidth="1"/>
    <col min="1025" max="1025" width="10.6640625" style="1" customWidth="1"/>
    <col min="1026" max="1026" width="5" style="1" bestFit="1" customWidth="1"/>
    <col min="1027" max="1027" width="6.44140625" style="1" customWidth="1"/>
    <col min="1028" max="1029" width="10.5546875" style="1" customWidth="1"/>
    <col min="1030" max="1030" width="9" style="1" bestFit="1" customWidth="1"/>
    <col min="1031" max="1031" width="26.88671875" style="1" customWidth="1"/>
    <col min="1032" max="1272" width="9.109375" style="1"/>
    <col min="1273" max="1273" width="4.6640625" style="1" customWidth="1"/>
    <col min="1274" max="1274" width="40.33203125" style="1" customWidth="1"/>
    <col min="1275" max="1275" width="5.6640625" style="1" bestFit="1" customWidth="1"/>
    <col min="1276" max="1276" width="5.109375" style="1" bestFit="1" customWidth="1"/>
    <col min="1277" max="1277" width="6.109375" style="1" bestFit="1" customWidth="1"/>
    <col min="1278" max="1278" width="8.33203125" style="1" bestFit="1" customWidth="1"/>
    <col min="1279" max="1279" width="5.109375" style="1" bestFit="1" customWidth="1"/>
    <col min="1280" max="1280" width="6.109375" style="1" bestFit="1" customWidth="1"/>
    <col min="1281" max="1281" width="10.6640625" style="1" customWidth="1"/>
    <col min="1282" max="1282" width="5" style="1" bestFit="1" customWidth="1"/>
    <col min="1283" max="1283" width="6.44140625" style="1" customWidth="1"/>
    <col min="1284" max="1285" width="10.5546875" style="1" customWidth="1"/>
    <col min="1286" max="1286" width="9" style="1" bestFit="1" customWidth="1"/>
    <col min="1287" max="1287" width="26.88671875" style="1" customWidth="1"/>
    <col min="1288" max="1528" width="9.109375" style="1"/>
    <col min="1529" max="1529" width="4.6640625" style="1" customWidth="1"/>
    <col min="1530" max="1530" width="40.33203125" style="1" customWidth="1"/>
    <col min="1531" max="1531" width="5.6640625" style="1" bestFit="1" customWidth="1"/>
    <col min="1532" max="1532" width="5.109375" style="1" bestFit="1" customWidth="1"/>
    <col min="1533" max="1533" width="6.109375" style="1" bestFit="1" customWidth="1"/>
    <col min="1534" max="1534" width="8.33203125" style="1" bestFit="1" customWidth="1"/>
    <col min="1535" max="1535" width="5.109375" style="1" bestFit="1" customWidth="1"/>
    <col min="1536" max="1536" width="6.109375" style="1" bestFit="1" customWidth="1"/>
    <col min="1537" max="1537" width="10.6640625" style="1" customWidth="1"/>
    <col min="1538" max="1538" width="5" style="1" bestFit="1" customWidth="1"/>
    <col min="1539" max="1539" width="6.44140625" style="1" customWidth="1"/>
    <col min="1540" max="1541" width="10.5546875" style="1" customWidth="1"/>
    <col min="1542" max="1542" width="9" style="1" bestFit="1" customWidth="1"/>
    <col min="1543" max="1543" width="26.88671875" style="1" customWidth="1"/>
    <col min="1544" max="1784" width="9.109375" style="1"/>
    <col min="1785" max="1785" width="4.6640625" style="1" customWidth="1"/>
    <col min="1786" max="1786" width="40.33203125" style="1" customWidth="1"/>
    <col min="1787" max="1787" width="5.6640625" style="1" bestFit="1" customWidth="1"/>
    <col min="1788" max="1788" width="5.109375" style="1" bestFit="1" customWidth="1"/>
    <col min="1789" max="1789" width="6.109375" style="1" bestFit="1" customWidth="1"/>
    <col min="1790" max="1790" width="8.33203125" style="1" bestFit="1" customWidth="1"/>
    <col min="1791" max="1791" width="5.109375" style="1" bestFit="1" customWidth="1"/>
    <col min="1792" max="1792" width="6.109375" style="1" bestFit="1" customWidth="1"/>
    <col min="1793" max="1793" width="10.6640625" style="1" customWidth="1"/>
    <col min="1794" max="1794" width="5" style="1" bestFit="1" customWidth="1"/>
    <col min="1795" max="1795" width="6.44140625" style="1" customWidth="1"/>
    <col min="1796" max="1797" width="10.5546875" style="1" customWidth="1"/>
    <col min="1798" max="1798" width="9" style="1" bestFit="1" customWidth="1"/>
    <col min="1799" max="1799" width="26.88671875" style="1" customWidth="1"/>
    <col min="1800" max="2040" width="9.109375" style="1"/>
    <col min="2041" max="2041" width="4.6640625" style="1" customWidth="1"/>
    <col min="2042" max="2042" width="40.33203125" style="1" customWidth="1"/>
    <col min="2043" max="2043" width="5.6640625" style="1" bestFit="1" customWidth="1"/>
    <col min="2044" max="2044" width="5.109375" style="1" bestFit="1" customWidth="1"/>
    <col min="2045" max="2045" width="6.109375" style="1" bestFit="1" customWidth="1"/>
    <col min="2046" max="2046" width="8.33203125" style="1" bestFit="1" customWidth="1"/>
    <col min="2047" max="2047" width="5.109375" style="1" bestFit="1" customWidth="1"/>
    <col min="2048" max="2048" width="6.109375" style="1" bestFit="1" customWidth="1"/>
    <col min="2049" max="2049" width="10.6640625" style="1" customWidth="1"/>
    <col min="2050" max="2050" width="5" style="1" bestFit="1" customWidth="1"/>
    <col min="2051" max="2051" width="6.44140625" style="1" customWidth="1"/>
    <col min="2052" max="2053" width="10.5546875" style="1" customWidth="1"/>
    <col min="2054" max="2054" width="9" style="1" bestFit="1" customWidth="1"/>
    <col min="2055" max="2055" width="26.88671875" style="1" customWidth="1"/>
    <col min="2056" max="2296" width="9.109375" style="1"/>
    <col min="2297" max="2297" width="4.6640625" style="1" customWidth="1"/>
    <col min="2298" max="2298" width="40.33203125" style="1" customWidth="1"/>
    <col min="2299" max="2299" width="5.6640625" style="1" bestFit="1" customWidth="1"/>
    <col min="2300" max="2300" width="5.109375" style="1" bestFit="1" customWidth="1"/>
    <col min="2301" max="2301" width="6.109375" style="1" bestFit="1" customWidth="1"/>
    <col min="2302" max="2302" width="8.33203125" style="1" bestFit="1" customWidth="1"/>
    <col min="2303" max="2303" width="5.109375" style="1" bestFit="1" customWidth="1"/>
    <col min="2304" max="2304" width="6.109375" style="1" bestFit="1" customWidth="1"/>
    <col min="2305" max="2305" width="10.6640625" style="1" customWidth="1"/>
    <col min="2306" max="2306" width="5" style="1" bestFit="1" customWidth="1"/>
    <col min="2307" max="2307" width="6.44140625" style="1" customWidth="1"/>
    <col min="2308" max="2309" width="10.5546875" style="1" customWidth="1"/>
    <col min="2310" max="2310" width="9" style="1" bestFit="1" customWidth="1"/>
    <col min="2311" max="2311" width="26.88671875" style="1" customWidth="1"/>
    <col min="2312" max="2552" width="9.109375" style="1"/>
    <col min="2553" max="2553" width="4.6640625" style="1" customWidth="1"/>
    <col min="2554" max="2554" width="40.33203125" style="1" customWidth="1"/>
    <col min="2555" max="2555" width="5.6640625" style="1" bestFit="1" customWidth="1"/>
    <col min="2556" max="2556" width="5.109375" style="1" bestFit="1" customWidth="1"/>
    <col min="2557" max="2557" width="6.109375" style="1" bestFit="1" customWidth="1"/>
    <col min="2558" max="2558" width="8.33203125" style="1" bestFit="1" customWidth="1"/>
    <col min="2559" max="2559" width="5.109375" style="1" bestFit="1" customWidth="1"/>
    <col min="2560" max="2560" width="6.109375" style="1" bestFit="1" customWidth="1"/>
    <col min="2561" max="2561" width="10.6640625" style="1" customWidth="1"/>
    <col min="2562" max="2562" width="5" style="1" bestFit="1" customWidth="1"/>
    <col min="2563" max="2563" width="6.44140625" style="1" customWidth="1"/>
    <col min="2564" max="2565" width="10.5546875" style="1" customWidth="1"/>
    <col min="2566" max="2566" width="9" style="1" bestFit="1" customWidth="1"/>
    <col min="2567" max="2567" width="26.88671875" style="1" customWidth="1"/>
    <col min="2568" max="2808" width="9.109375" style="1"/>
    <col min="2809" max="2809" width="4.6640625" style="1" customWidth="1"/>
    <col min="2810" max="2810" width="40.33203125" style="1" customWidth="1"/>
    <col min="2811" max="2811" width="5.6640625" style="1" bestFit="1" customWidth="1"/>
    <col min="2812" max="2812" width="5.109375" style="1" bestFit="1" customWidth="1"/>
    <col min="2813" max="2813" width="6.109375" style="1" bestFit="1" customWidth="1"/>
    <col min="2814" max="2814" width="8.33203125" style="1" bestFit="1" customWidth="1"/>
    <col min="2815" max="2815" width="5.109375" style="1" bestFit="1" customWidth="1"/>
    <col min="2816" max="2816" width="6.109375" style="1" bestFit="1" customWidth="1"/>
    <col min="2817" max="2817" width="10.6640625" style="1" customWidth="1"/>
    <col min="2818" max="2818" width="5" style="1" bestFit="1" customWidth="1"/>
    <col min="2819" max="2819" width="6.44140625" style="1" customWidth="1"/>
    <col min="2820" max="2821" width="10.5546875" style="1" customWidth="1"/>
    <col min="2822" max="2822" width="9" style="1" bestFit="1" customWidth="1"/>
    <col min="2823" max="2823" width="26.88671875" style="1" customWidth="1"/>
    <col min="2824" max="3064" width="9.109375" style="1"/>
    <col min="3065" max="3065" width="4.6640625" style="1" customWidth="1"/>
    <col min="3066" max="3066" width="40.33203125" style="1" customWidth="1"/>
    <col min="3067" max="3067" width="5.6640625" style="1" bestFit="1" customWidth="1"/>
    <col min="3068" max="3068" width="5.109375" style="1" bestFit="1" customWidth="1"/>
    <col min="3069" max="3069" width="6.109375" style="1" bestFit="1" customWidth="1"/>
    <col min="3070" max="3070" width="8.33203125" style="1" bestFit="1" customWidth="1"/>
    <col min="3071" max="3071" width="5.109375" style="1" bestFit="1" customWidth="1"/>
    <col min="3072" max="3072" width="6.109375" style="1" bestFit="1" customWidth="1"/>
    <col min="3073" max="3073" width="10.6640625" style="1" customWidth="1"/>
    <col min="3074" max="3074" width="5" style="1" bestFit="1" customWidth="1"/>
    <col min="3075" max="3075" width="6.44140625" style="1" customWidth="1"/>
    <col min="3076" max="3077" width="10.5546875" style="1" customWidth="1"/>
    <col min="3078" max="3078" width="9" style="1" bestFit="1" customWidth="1"/>
    <col min="3079" max="3079" width="26.88671875" style="1" customWidth="1"/>
    <col min="3080" max="3320" width="9.109375" style="1"/>
    <col min="3321" max="3321" width="4.6640625" style="1" customWidth="1"/>
    <col min="3322" max="3322" width="40.33203125" style="1" customWidth="1"/>
    <col min="3323" max="3323" width="5.6640625" style="1" bestFit="1" customWidth="1"/>
    <col min="3324" max="3324" width="5.109375" style="1" bestFit="1" customWidth="1"/>
    <col min="3325" max="3325" width="6.109375" style="1" bestFit="1" customWidth="1"/>
    <col min="3326" max="3326" width="8.33203125" style="1" bestFit="1" customWidth="1"/>
    <col min="3327" max="3327" width="5.109375" style="1" bestFit="1" customWidth="1"/>
    <col min="3328" max="3328" width="6.109375" style="1" bestFit="1" customWidth="1"/>
    <col min="3329" max="3329" width="10.6640625" style="1" customWidth="1"/>
    <col min="3330" max="3330" width="5" style="1" bestFit="1" customWidth="1"/>
    <col min="3331" max="3331" width="6.44140625" style="1" customWidth="1"/>
    <col min="3332" max="3333" width="10.5546875" style="1" customWidth="1"/>
    <col min="3334" max="3334" width="9" style="1" bestFit="1" customWidth="1"/>
    <col min="3335" max="3335" width="26.88671875" style="1" customWidth="1"/>
    <col min="3336" max="3576" width="9.109375" style="1"/>
    <col min="3577" max="3577" width="4.6640625" style="1" customWidth="1"/>
    <col min="3578" max="3578" width="40.33203125" style="1" customWidth="1"/>
    <col min="3579" max="3579" width="5.6640625" style="1" bestFit="1" customWidth="1"/>
    <col min="3580" max="3580" width="5.109375" style="1" bestFit="1" customWidth="1"/>
    <col min="3581" max="3581" width="6.109375" style="1" bestFit="1" customWidth="1"/>
    <col min="3582" max="3582" width="8.33203125" style="1" bestFit="1" customWidth="1"/>
    <col min="3583" max="3583" width="5.109375" style="1" bestFit="1" customWidth="1"/>
    <col min="3584" max="3584" width="6.109375" style="1" bestFit="1" customWidth="1"/>
    <col min="3585" max="3585" width="10.6640625" style="1" customWidth="1"/>
    <col min="3586" max="3586" width="5" style="1" bestFit="1" customWidth="1"/>
    <col min="3587" max="3587" width="6.44140625" style="1" customWidth="1"/>
    <col min="3588" max="3589" width="10.5546875" style="1" customWidth="1"/>
    <col min="3590" max="3590" width="9" style="1" bestFit="1" customWidth="1"/>
    <col min="3591" max="3591" width="26.88671875" style="1" customWidth="1"/>
    <col min="3592" max="3832" width="9.109375" style="1"/>
    <col min="3833" max="3833" width="4.6640625" style="1" customWidth="1"/>
    <col min="3834" max="3834" width="40.33203125" style="1" customWidth="1"/>
    <col min="3835" max="3835" width="5.6640625" style="1" bestFit="1" customWidth="1"/>
    <col min="3836" max="3836" width="5.109375" style="1" bestFit="1" customWidth="1"/>
    <col min="3837" max="3837" width="6.109375" style="1" bestFit="1" customWidth="1"/>
    <col min="3838" max="3838" width="8.33203125" style="1" bestFit="1" customWidth="1"/>
    <col min="3839" max="3839" width="5.109375" style="1" bestFit="1" customWidth="1"/>
    <col min="3840" max="3840" width="6.109375" style="1" bestFit="1" customWidth="1"/>
    <col min="3841" max="3841" width="10.6640625" style="1" customWidth="1"/>
    <col min="3842" max="3842" width="5" style="1" bestFit="1" customWidth="1"/>
    <col min="3843" max="3843" width="6.44140625" style="1" customWidth="1"/>
    <col min="3844" max="3845" width="10.5546875" style="1" customWidth="1"/>
    <col min="3846" max="3846" width="9" style="1" bestFit="1" customWidth="1"/>
    <col min="3847" max="3847" width="26.88671875" style="1" customWidth="1"/>
    <col min="3848" max="4088" width="9.109375" style="1"/>
    <col min="4089" max="4089" width="4.6640625" style="1" customWidth="1"/>
    <col min="4090" max="4090" width="40.33203125" style="1" customWidth="1"/>
    <col min="4091" max="4091" width="5.6640625" style="1" bestFit="1" customWidth="1"/>
    <col min="4092" max="4092" width="5.109375" style="1" bestFit="1" customWidth="1"/>
    <col min="4093" max="4093" width="6.109375" style="1" bestFit="1" customWidth="1"/>
    <col min="4094" max="4094" width="8.33203125" style="1" bestFit="1" customWidth="1"/>
    <col min="4095" max="4095" width="5.109375" style="1" bestFit="1" customWidth="1"/>
    <col min="4096" max="4096" width="6.109375" style="1" bestFit="1" customWidth="1"/>
    <col min="4097" max="4097" width="10.6640625" style="1" customWidth="1"/>
    <col min="4098" max="4098" width="5" style="1" bestFit="1" customWidth="1"/>
    <col min="4099" max="4099" width="6.44140625" style="1" customWidth="1"/>
    <col min="4100" max="4101" width="10.5546875" style="1" customWidth="1"/>
    <col min="4102" max="4102" width="9" style="1" bestFit="1" customWidth="1"/>
    <col min="4103" max="4103" width="26.88671875" style="1" customWidth="1"/>
    <col min="4104" max="4344" width="9.109375" style="1"/>
    <col min="4345" max="4345" width="4.6640625" style="1" customWidth="1"/>
    <col min="4346" max="4346" width="40.33203125" style="1" customWidth="1"/>
    <col min="4347" max="4347" width="5.6640625" style="1" bestFit="1" customWidth="1"/>
    <col min="4348" max="4348" width="5.109375" style="1" bestFit="1" customWidth="1"/>
    <col min="4349" max="4349" width="6.109375" style="1" bestFit="1" customWidth="1"/>
    <col min="4350" max="4350" width="8.33203125" style="1" bestFit="1" customWidth="1"/>
    <col min="4351" max="4351" width="5.109375" style="1" bestFit="1" customWidth="1"/>
    <col min="4352" max="4352" width="6.109375" style="1" bestFit="1" customWidth="1"/>
    <col min="4353" max="4353" width="10.6640625" style="1" customWidth="1"/>
    <col min="4354" max="4354" width="5" style="1" bestFit="1" customWidth="1"/>
    <col min="4355" max="4355" width="6.44140625" style="1" customWidth="1"/>
    <col min="4356" max="4357" width="10.5546875" style="1" customWidth="1"/>
    <col min="4358" max="4358" width="9" style="1" bestFit="1" customWidth="1"/>
    <col min="4359" max="4359" width="26.88671875" style="1" customWidth="1"/>
    <col min="4360" max="4600" width="9.109375" style="1"/>
    <col min="4601" max="4601" width="4.6640625" style="1" customWidth="1"/>
    <col min="4602" max="4602" width="40.33203125" style="1" customWidth="1"/>
    <col min="4603" max="4603" width="5.6640625" style="1" bestFit="1" customWidth="1"/>
    <col min="4604" max="4604" width="5.109375" style="1" bestFit="1" customWidth="1"/>
    <col min="4605" max="4605" width="6.109375" style="1" bestFit="1" customWidth="1"/>
    <col min="4606" max="4606" width="8.33203125" style="1" bestFit="1" customWidth="1"/>
    <col min="4607" max="4607" width="5.109375" style="1" bestFit="1" customWidth="1"/>
    <col min="4608" max="4608" width="6.109375" style="1" bestFit="1" customWidth="1"/>
    <col min="4609" max="4609" width="10.6640625" style="1" customWidth="1"/>
    <col min="4610" max="4610" width="5" style="1" bestFit="1" customWidth="1"/>
    <col min="4611" max="4611" width="6.44140625" style="1" customWidth="1"/>
    <col min="4612" max="4613" width="10.5546875" style="1" customWidth="1"/>
    <col min="4614" max="4614" width="9" style="1" bestFit="1" customWidth="1"/>
    <col min="4615" max="4615" width="26.88671875" style="1" customWidth="1"/>
    <col min="4616" max="4856" width="9.109375" style="1"/>
    <col min="4857" max="4857" width="4.6640625" style="1" customWidth="1"/>
    <col min="4858" max="4858" width="40.33203125" style="1" customWidth="1"/>
    <col min="4859" max="4859" width="5.6640625" style="1" bestFit="1" customWidth="1"/>
    <col min="4860" max="4860" width="5.109375" style="1" bestFit="1" customWidth="1"/>
    <col min="4861" max="4861" width="6.109375" style="1" bestFit="1" customWidth="1"/>
    <col min="4862" max="4862" width="8.33203125" style="1" bestFit="1" customWidth="1"/>
    <col min="4863" max="4863" width="5.109375" style="1" bestFit="1" customWidth="1"/>
    <col min="4864" max="4864" width="6.109375" style="1" bestFit="1" customWidth="1"/>
    <col min="4865" max="4865" width="10.6640625" style="1" customWidth="1"/>
    <col min="4866" max="4866" width="5" style="1" bestFit="1" customWidth="1"/>
    <col min="4867" max="4867" width="6.44140625" style="1" customWidth="1"/>
    <col min="4868" max="4869" width="10.5546875" style="1" customWidth="1"/>
    <col min="4870" max="4870" width="9" style="1" bestFit="1" customWidth="1"/>
    <col min="4871" max="4871" width="26.88671875" style="1" customWidth="1"/>
    <col min="4872" max="5112" width="9.109375" style="1"/>
    <col min="5113" max="5113" width="4.6640625" style="1" customWidth="1"/>
    <col min="5114" max="5114" width="40.33203125" style="1" customWidth="1"/>
    <col min="5115" max="5115" width="5.6640625" style="1" bestFit="1" customWidth="1"/>
    <col min="5116" max="5116" width="5.109375" style="1" bestFit="1" customWidth="1"/>
    <col min="5117" max="5117" width="6.109375" style="1" bestFit="1" customWidth="1"/>
    <col min="5118" max="5118" width="8.33203125" style="1" bestFit="1" customWidth="1"/>
    <col min="5119" max="5119" width="5.109375" style="1" bestFit="1" customWidth="1"/>
    <col min="5120" max="5120" width="6.109375" style="1" bestFit="1" customWidth="1"/>
    <col min="5121" max="5121" width="10.6640625" style="1" customWidth="1"/>
    <col min="5122" max="5122" width="5" style="1" bestFit="1" customWidth="1"/>
    <col min="5123" max="5123" width="6.44140625" style="1" customWidth="1"/>
    <col min="5124" max="5125" width="10.5546875" style="1" customWidth="1"/>
    <col min="5126" max="5126" width="9" style="1" bestFit="1" customWidth="1"/>
    <col min="5127" max="5127" width="26.88671875" style="1" customWidth="1"/>
    <col min="5128" max="5368" width="9.109375" style="1"/>
    <col min="5369" max="5369" width="4.6640625" style="1" customWidth="1"/>
    <col min="5370" max="5370" width="40.33203125" style="1" customWidth="1"/>
    <col min="5371" max="5371" width="5.6640625" style="1" bestFit="1" customWidth="1"/>
    <col min="5372" max="5372" width="5.109375" style="1" bestFit="1" customWidth="1"/>
    <col min="5373" max="5373" width="6.109375" style="1" bestFit="1" customWidth="1"/>
    <col min="5374" max="5374" width="8.33203125" style="1" bestFit="1" customWidth="1"/>
    <col min="5375" max="5375" width="5.109375" style="1" bestFit="1" customWidth="1"/>
    <col min="5376" max="5376" width="6.109375" style="1" bestFit="1" customWidth="1"/>
    <col min="5377" max="5377" width="10.6640625" style="1" customWidth="1"/>
    <col min="5378" max="5378" width="5" style="1" bestFit="1" customWidth="1"/>
    <col min="5379" max="5379" width="6.44140625" style="1" customWidth="1"/>
    <col min="5380" max="5381" width="10.5546875" style="1" customWidth="1"/>
    <col min="5382" max="5382" width="9" style="1" bestFit="1" customWidth="1"/>
    <col min="5383" max="5383" width="26.88671875" style="1" customWidth="1"/>
    <col min="5384" max="5624" width="9.109375" style="1"/>
    <col min="5625" max="5625" width="4.6640625" style="1" customWidth="1"/>
    <col min="5626" max="5626" width="40.33203125" style="1" customWidth="1"/>
    <col min="5627" max="5627" width="5.6640625" style="1" bestFit="1" customWidth="1"/>
    <col min="5628" max="5628" width="5.109375" style="1" bestFit="1" customWidth="1"/>
    <col min="5629" max="5629" width="6.109375" style="1" bestFit="1" customWidth="1"/>
    <col min="5630" max="5630" width="8.33203125" style="1" bestFit="1" customWidth="1"/>
    <col min="5631" max="5631" width="5.109375" style="1" bestFit="1" customWidth="1"/>
    <col min="5632" max="5632" width="6.109375" style="1" bestFit="1" customWidth="1"/>
    <col min="5633" max="5633" width="10.6640625" style="1" customWidth="1"/>
    <col min="5634" max="5634" width="5" style="1" bestFit="1" customWidth="1"/>
    <col min="5635" max="5635" width="6.44140625" style="1" customWidth="1"/>
    <col min="5636" max="5637" width="10.5546875" style="1" customWidth="1"/>
    <col min="5638" max="5638" width="9" style="1" bestFit="1" customWidth="1"/>
    <col min="5639" max="5639" width="26.88671875" style="1" customWidth="1"/>
    <col min="5640" max="5880" width="9.109375" style="1"/>
    <col min="5881" max="5881" width="4.6640625" style="1" customWidth="1"/>
    <col min="5882" max="5882" width="40.33203125" style="1" customWidth="1"/>
    <col min="5883" max="5883" width="5.6640625" style="1" bestFit="1" customWidth="1"/>
    <col min="5884" max="5884" width="5.109375" style="1" bestFit="1" customWidth="1"/>
    <col min="5885" max="5885" width="6.109375" style="1" bestFit="1" customWidth="1"/>
    <col min="5886" max="5886" width="8.33203125" style="1" bestFit="1" customWidth="1"/>
    <col min="5887" max="5887" width="5.109375" style="1" bestFit="1" customWidth="1"/>
    <col min="5888" max="5888" width="6.109375" style="1" bestFit="1" customWidth="1"/>
    <col min="5889" max="5889" width="10.6640625" style="1" customWidth="1"/>
    <col min="5890" max="5890" width="5" style="1" bestFit="1" customWidth="1"/>
    <col min="5891" max="5891" width="6.44140625" style="1" customWidth="1"/>
    <col min="5892" max="5893" width="10.5546875" style="1" customWidth="1"/>
    <col min="5894" max="5894" width="9" style="1" bestFit="1" customWidth="1"/>
    <col min="5895" max="5895" width="26.88671875" style="1" customWidth="1"/>
    <col min="5896" max="6136" width="9.109375" style="1"/>
    <col min="6137" max="6137" width="4.6640625" style="1" customWidth="1"/>
    <col min="6138" max="6138" width="40.33203125" style="1" customWidth="1"/>
    <col min="6139" max="6139" width="5.6640625" style="1" bestFit="1" customWidth="1"/>
    <col min="6140" max="6140" width="5.109375" style="1" bestFit="1" customWidth="1"/>
    <col min="6141" max="6141" width="6.109375" style="1" bestFit="1" customWidth="1"/>
    <col min="6142" max="6142" width="8.33203125" style="1" bestFit="1" customWidth="1"/>
    <col min="6143" max="6143" width="5.109375" style="1" bestFit="1" customWidth="1"/>
    <col min="6144" max="6144" width="6.109375" style="1" bestFit="1" customWidth="1"/>
    <col min="6145" max="6145" width="10.6640625" style="1" customWidth="1"/>
    <col min="6146" max="6146" width="5" style="1" bestFit="1" customWidth="1"/>
    <col min="6147" max="6147" width="6.44140625" style="1" customWidth="1"/>
    <col min="6148" max="6149" width="10.5546875" style="1" customWidth="1"/>
    <col min="6150" max="6150" width="9" style="1" bestFit="1" customWidth="1"/>
    <col min="6151" max="6151" width="26.88671875" style="1" customWidth="1"/>
    <col min="6152" max="6392" width="9.109375" style="1"/>
    <col min="6393" max="6393" width="4.6640625" style="1" customWidth="1"/>
    <col min="6394" max="6394" width="40.33203125" style="1" customWidth="1"/>
    <col min="6395" max="6395" width="5.6640625" style="1" bestFit="1" customWidth="1"/>
    <col min="6396" max="6396" width="5.109375" style="1" bestFit="1" customWidth="1"/>
    <col min="6397" max="6397" width="6.109375" style="1" bestFit="1" customWidth="1"/>
    <col min="6398" max="6398" width="8.33203125" style="1" bestFit="1" customWidth="1"/>
    <col min="6399" max="6399" width="5.109375" style="1" bestFit="1" customWidth="1"/>
    <col min="6400" max="6400" width="6.109375" style="1" bestFit="1" customWidth="1"/>
    <col min="6401" max="6401" width="10.6640625" style="1" customWidth="1"/>
    <col min="6402" max="6402" width="5" style="1" bestFit="1" customWidth="1"/>
    <col min="6403" max="6403" width="6.44140625" style="1" customWidth="1"/>
    <col min="6404" max="6405" width="10.5546875" style="1" customWidth="1"/>
    <col min="6406" max="6406" width="9" style="1" bestFit="1" customWidth="1"/>
    <col min="6407" max="6407" width="26.88671875" style="1" customWidth="1"/>
    <col min="6408" max="6648" width="9.109375" style="1"/>
    <col min="6649" max="6649" width="4.6640625" style="1" customWidth="1"/>
    <col min="6650" max="6650" width="40.33203125" style="1" customWidth="1"/>
    <col min="6651" max="6651" width="5.6640625" style="1" bestFit="1" customWidth="1"/>
    <col min="6652" max="6652" width="5.109375" style="1" bestFit="1" customWidth="1"/>
    <col min="6653" max="6653" width="6.109375" style="1" bestFit="1" customWidth="1"/>
    <col min="6654" max="6654" width="8.33203125" style="1" bestFit="1" customWidth="1"/>
    <col min="6655" max="6655" width="5.109375" style="1" bestFit="1" customWidth="1"/>
    <col min="6656" max="6656" width="6.109375" style="1" bestFit="1" customWidth="1"/>
    <col min="6657" max="6657" width="10.6640625" style="1" customWidth="1"/>
    <col min="6658" max="6658" width="5" style="1" bestFit="1" customWidth="1"/>
    <col min="6659" max="6659" width="6.44140625" style="1" customWidth="1"/>
    <col min="6660" max="6661" width="10.5546875" style="1" customWidth="1"/>
    <col min="6662" max="6662" width="9" style="1" bestFit="1" customWidth="1"/>
    <col min="6663" max="6663" width="26.88671875" style="1" customWidth="1"/>
    <col min="6664" max="6904" width="9.109375" style="1"/>
    <col min="6905" max="6905" width="4.6640625" style="1" customWidth="1"/>
    <col min="6906" max="6906" width="40.33203125" style="1" customWidth="1"/>
    <col min="6907" max="6907" width="5.6640625" style="1" bestFit="1" customWidth="1"/>
    <col min="6908" max="6908" width="5.109375" style="1" bestFit="1" customWidth="1"/>
    <col min="6909" max="6909" width="6.109375" style="1" bestFit="1" customWidth="1"/>
    <col min="6910" max="6910" width="8.33203125" style="1" bestFit="1" customWidth="1"/>
    <col min="6911" max="6911" width="5.109375" style="1" bestFit="1" customWidth="1"/>
    <col min="6912" max="6912" width="6.109375" style="1" bestFit="1" customWidth="1"/>
    <col min="6913" max="6913" width="10.6640625" style="1" customWidth="1"/>
    <col min="6914" max="6914" width="5" style="1" bestFit="1" customWidth="1"/>
    <col min="6915" max="6915" width="6.44140625" style="1" customWidth="1"/>
    <col min="6916" max="6917" width="10.5546875" style="1" customWidth="1"/>
    <col min="6918" max="6918" width="9" style="1" bestFit="1" customWidth="1"/>
    <col min="6919" max="6919" width="26.88671875" style="1" customWidth="1"/>
    <col min="6920" max="7160" width="9.109375" style="1"/>
    <col min="7161" max="7161" width="4.6640625" style="1" customWidth="1"/>
    <col min="7162" max="7162" width="40.33203125" style="1" customWidth="1"/>
    <col min="7163" max="7163" width="5.6640625" style="1" bestFit="1" customWidth="1"/>
    <col min="7164" max="7164" width="5.109375" style="1" bestFit="1" customWidth="1"/>
    <col min="7165" max="7165" width="6.109375" style="1" bestFit="1" customWidth="1"/>
    <col min="7166" max="7166" width="8.33203125" style="1" bestFit="1" customWidth="1"/>
    <col min="7167" max="7167" width="5.109375" style="1" bestFit="1" customWidth="1"/>
    <col min="7168" max="7168" width="6.109375" style="1" bestFit="1" customWidth="1"/>
    <col min="7169" max="7169" width="10.6640625" style="1" customWidth="1"/>
    <col min="7170" max="7170" width="5" style="1" bestFit="1" customWidth="1"/>
    <col min="7171" max="7171" width="6.44140625" style="1" customWidth="1"/>
    <col min="7172" max="7173" width="10.5546875" style="1" customWidth="1"/>
    <col min="7174" max="7174" width="9" style="1" bestFit="1" customWidth="1"/>
    <col min="7175" max="7175" width="26.88671875" style="1" customWidth="1"/>
    <col min="7176" max="7416" width="9.109375" style="1"/>
    <col min="7417" max="7417" width="4.6640625" style="1" customWidth="1"/>
    <col min="7418" max="7418" width="40.33203125" style="1" customWidth="1"/>
    <col min="7419" max="7419" width="5.6640625" style="1" bestFit="1" customWidth="1"/>
    <col min="7420" max="7420" width="5.109375" style="1" bestFit="1" customWidth="1"/>
    <col min="7421" max="7421" width="6.109375" style="1" bestFit="1" customWidth="1"/>
    <col min="7422" max="7422" width="8.33203125" style="1" bestFit="1" customWidth="1"/>
    <col min="7423" max="7423" width="5.109375" style="1" bestFit="1" customWidth="1"/>
    <col min="7424" max="7424" width="6.109375" style="1" bestFit="1" customWidth="1"/>
    <col min="7425" max="7425" width="10.6640625" style="1" customWidth="1"/>
    <col min="7426" max="7426" width="5" style="1" bestFit="1" customWidth="1"/>
    <col min="7427" max="7427" width="6.44140625" style="1" customWidth="1"/>
    <col min="7428" max="7429" width="10.5546875" style="1" customWidth="1"/>
    <col min="7430" max="7430" width="9" style="1" bestFit="1" customWidth="1"/>
    <col min="7431" max="7431" width="26.88671875" style="1" customWidth="1"/>
    <col min="7432" max="7672" width="9.109375" style="1"/>
    <col min="7673" max="7673" width="4.6640625" style="1" customWidth="1"/>
    <col min="7674" max="7674" width="40.33203125" style="1" customWidth="1"/>
    <col min="7675" max="7675" width="5.6640625" style="1" bestFit="1" customWidth="1"/>
    <col min="7676" max="7676" width="5.109375" style="1" bestFit="1" customWidth="1"/>
    <col min="7677" max="7677" width="6.109375" style="1" bestFit="1" customWidth="1"/>
    <col min="7678" max="7678" width="8.33203125" style="1" bestFit="1" customWidth="1"/>
    <col min="7679" max="7679" width="5.109375" style="1" bestFit="1" customWidth="1"/>
    <col min="7680" max="7680" width="6.109375" style="1" bestFit="1" customWidth="1"/>
    <col min="7681" max="7681" width="10.6640625" style="1" customWidth="1"/>
    <col min="7682" max="7682" width="5" style="1" bestFit="1" customWidth="1"/>
    <col min="7683" max="7683" width="6.44140625" style="1" customWidth="1"/>
    <col min="7684" max="7685" width="10.5546875" style="1" customWidth="1"/>
    <col min="7686" max="7686" width="9" style="1" bestFit="1" customWidth="1"/>
    <col min="7687" max="7687" width="26.88671875" style="1" customWidth="1"/>
    <col min="7688" max="7928" width="9.109375" style="1"/>
    <col min="7929" max="7929" width="4.6640625" style="1" customWidth="1"/>
    <col min="7930" max="7930" width="40.33203125" style="1" customWidth="1"/>
    <col min="7931" max="7931" width="5.6640625" style="1" bestFit="1" customWidth="1"/>
    <col min="7932" max="7932" width="5.109375" style="1" bestFit="1" customWidth="1"/>
    <col min="7933" max="7933" width="6.109375" style="1" bestFit="1" customWidth="1"/>
    <col min="7934" max="7934" width="8.33203125" style="1" bestFit="1" customWidth="1"/>
    <col min="7935" max="7935" width="5.109375" style="1" bestFit="1" customWidth="1"/>
    <col min="7936" max="7936" width="6.109375" style="1" bestFit="1" customWidth="1"/>
    <col min="7937" max="7937" width="10.6640625" style="1" customWidth="1"/>
    <col min="7938" max="7938" width="5" style="1" bestFit="1" customWidth="1"/>
    <col min="7939" max="7939" width="6.44140625" style="1" customWidth="1"/>
    <col min="7940" max="7941" width="10.5546875" style="1" customWidth="1"/>
    <col min="7942" max="7942" width="9" style="1" bestFit="1" customWidth="1"/>
    <col min="7943" max="7943" width="26.88671875" style="1" customWidth="1"/>
    <col min="7944" max="8184" width="9.109375" style="1"/>
    <col min="8185" max="8185" width="4.6640625" style="1" customWidth="1"/>
    <col min="8186" max="8186" width="40.33203125" style="1" customWidth="1"/>
    <col min="8187" max="8187" width="5.6640625" style="1" bestFit="1" customWidth="1"/>
    <col min="8188" max="8188" width="5.109375" style="1" bestFit="1" customWidth="1"/>
    <col min="8189" max="8189" width="6.109375" style="1" bestFit="1" customWidth="1"/>
    <col min="8190" max="8190" width="8.33203125" style="1" bestFit="1" customWidth="1"/>
    <col min="8191" max="8191" width="5.109375" style="1" bestFit="1" customWidth="1"/>
    <col min="8192" max="8192" width="6.109375" style="1" bestFit="1" customWidth="1"/>
    <col min="8193" max="8193" width="10.6640625" style="1" customWidth="1"/>
    <col min="8194" max="8194" width="5" style="1" bestFit="1" customWidth="1"/>
    <col min="8195" max="8195" width="6.44140625" style="1" customWidth="1"/>
    <col min="8196" max="8197" width="10.5546875" style="1" customWidth="1"/>
    <col min="8198" max="8198" width="9" style="1" bestFit="1" customWidth="1"/>
    <col min="8199" max="8199" width="26.88671875" style="1" customWidth="1"/>
    <col min="8200" max="8440" width="9.109375" style="1"/>
    <col min="8441" max="8441" width="4.6640625" style="1" customWidth="1"/>
    <col min="8442" max="8442" width="40.33203125" style="1" customWidth="1"/>
    <col min="8443" max="8443" width="5.6640625" style="1" bestFit="1" customWidth="1"/>
    <col min="8444" max="8444" width="5.109375" style="1" bestFit="1" customWidth="1"/>
    <col min="8445" max="8445" width="6.109375" style="1" bestFit="1" customWidth="1"/>
    <col min="8446" max="8446" width="8.33203125" style="1" bestFit="1" customWidth="1"/>
    <col min="8447" max="8447" width="5.109375" style="1" bestFit="1" customWidth="1"/>
    <col min="8448" max="8448" width="6.109375" style="1" bestFit="1" customWidth="1"/>
    <col min="8449" max="8449" width="10.6640625" style="1" customWidth="1"/>
    <col min="8450" max="8450" width="5" style="1" bestFit="1" customWidth="1"/>
    <col min="8451" max="8451" width="6.44140625" style="1" customWidth="1"/>
    <col min="8452" max="8453" width="10.5546875" style="1" customWidth="1"/>
    <col min="8454" max="8454" width="9" style="1" bestFit="1" customWidth="1"/>
    <col min="8455" max="8455" width="26.88671875" style="1" customWidth="1"/>
    <col min="8456" max="8696" width="9.109375" style="1"/>
    <col min="8697" max="8697" width="4.6640625" style="1" customWidth="1"/>
    <col min="8698" max="8698" width="40.33203125" style="1" customWidth="1"/>
    <col min="8699" max="8699" width="5.6640625" style="1" bestFit="1" customWidth="1"/>
    <col min="8700" max="8700" width="5.109375" style="1" bestFit="1" customWidth="1"/>
    <col min="8701" max="8701" width="6.109375" style="1" bestFit="1" customWidth="1"/>
    <col min="8702" max="8702" width="8.33203125" style="1" bestFit="1" customWidth="1"/>
    <col min="8703" max="8703" width="5.109375" style="1" bestFit="1" customWidth="1"/>
    <col min="8704" max="8704" width="6.109375" style="1" bestFit="1" customWidth="1"/>
    <col min="8705" max="8705" width="10.6640625" style="1" customWidth="1"/>
    <col min="8706" max="8706" width="5" style="1" bestFit="1" customWidth="1"/>
    <col min="8707" max="8707" width="6.44140625" style="1" customWidth="1"/>
    <col min="8708" max="8709" width="10.5546875" style="1" customWidth="1"/>
    <col min="8710" max="8710" width="9" style="1" bestFit="1" customWidth="1"/>
    <col min="8711" max="8711" width="26.88671875" style="1" customWidth="1"/>
    <col min="8712" max="8952" width="9.109375" style="1"/>
    <col min="8953" max="8953" width="4.6640625" style="1" customWidth="1"/>
    <col min="8954" max="8954" width="40.33203125" style="1" customWidth="1"/>
    <col min="8955" max="8955" width="5.6640625" style="1" bestFit="1" customWidth="1"/>
    <col min="8956" max="8956" width="5.109375" style="1" bestFit="1" customWidth="1"/>
    <col min="8957" max="8957" width="6.109375" style="1" bestFit="1" customWidth="1"/>
    <col min="8958" max="8958" width="8.33203125" style="1" bestFit="1" customWidth="1"/>
    <col min="8959" max="8959" width="5.109375" style="1" bestFit="1" customWidth="1"/>
    <col min="8960" max="8960" width="6.109375" style="1" bestFit="1" customWidth="1"/>
    <col min="8961" max="8961" width="10.6640625" style="1" customWidth="1"/>
    <col min="8962" max="8962" width="5" style="1" bestFit="1" customWidth="1"/>
    <col min="8963" max="8963" width="6.44140625" style="1" customWidth="1"/>
    <col min="8964" max="8965" width="10.5546875" style="1" customWidth="1"/>
    <col min="8966" max="8966" width="9" style="1" bestFit="1" customWidth="1"/>
    <col min="8967" max="8967" width="26.88671875" style="1" customWidth="1"/>
    <col min="8968" max="9208" width="9.109375" style="1"/>
    <col min="9209" max="9209" width="4.6640625" style="1" customWidth="1"/>
    <col min="9210" max="9210" width="40.33203125" style="1" customWidth="1"/>
    <col min="9211" max="9211" width="5.6640625" style="1" bestFit="1" customWidth="1"/>
    <col min="9212" max="9212" width="5.109375" style="1" bestFit="1" customWidth="1"/>
    <col min="9213" max="9213" width="6.109375" style="1" bestFit="1" customWidth="1"/>
    <col min="9214" max="9214" width="8.33203125" style="1" bestFit="1" customWidth="1"/>
    <col min="9215" max="9215" width="5.109375" style="1" bestFit="1" customWidth="1"/>
    <col min="9216" max="9216" width="6.109375" style="1" bestFit="1" customWidth="1"/>
    <col min="9217" max="9217" width="10.6640625" style="1" customWidth="1"/>
    <col min="9218" max="9218" width="5" style="1" bestFit="1" customWidth="1"/>
    <col min="9219" max="9219" width="6.44140625" style="1" customWidth="1"/>
    <col min="9220" max="9221" width="10.5546875" style="1" customWidth="1"/>
    <col min="9222" max="9222" width="9" style="1" bestFit="1" customWidth="1"/>
    <col min="9223" max="9223" width="26.88671875" style="1" customWidth="1"/>
    <col min="9224" max="9464" width="9.109375" style="1"/>
    <col min="9465" max="9465" width="4.6640625" style="1" customWidth="1"/>
    <col min="9466" max="9466" width="40.33203125" style="1" customWidth="1"/>
    <col min="9467" max="9467" width="5.6640625" style="1" bestFit="1" customWidth="1"/>
    <col min="9468" max="9468" width="5.109375" style="1" bestFit="1" customWidth="1"/>
    <col min="9469" max="9469" width="6.109375" style="1" bestFit="1" customWidth="1"/>
    <col min="9470" max="9470" width="8.33203125" style="1" bestFit="1" customWidth="1"/>
    <col min="9471" max="9471" width="5.109375" style="1" bestFit="1" customWidth="1"/>
    <col min="9472" max="9472" width="6.109375" style="1" bestFit="1" customWidth="1"/>
    <col min="9473" max="9473" width="10.6640625" style="1" customWidth="1"/>
    <col min="9474" max="9474" width="5" style="1" bestFit="1" customWidth="1"/>
    <col min="9475" max="9475" width="6.44140625" style="1" customWidth="1"/>
    <col min="9476" max="9477" width="10.5546875" style="1" customWidth="1"/>
    <col min="9478" max="9478" width="9" style="1" bestFit="1" customWidth="1"/>
    <col min="9479" max="9479" width="26.88671875" style="1" customWidth="1"/>
    <col min="9480" max="9720" width="9.109375" style="1"/>
    <col min="9721" max="9721" width="4.6640625" style="1" customWidth="1"/>
    <col min="9722" max="9722" width="40.33203125" style="1" customWidth="1"/>
    <col min="9723" max="9723" width="5.6640625" style="1" bestFit="1" customWidth="1"/>
    <col min="9724" max="9724" width="5.109375" style="1" bestFit="1" customWidth="1"/>
    <col min="9725" max="9725" width="6.109375" style="1" bestFit="1" customWidth="1"/>
    <col min="9726" max="9726" width="8.33203125" style="1" bestFit="1" customWidth="1"/>
    <col min="9727" max="9727" width="5.109375" style="1" bestFit="1" customWidth="1"/>
    <col min="9728" max="9728" width="6.109375" style="1" bestFit="1" customWidth="1"/>
    <col min="9729" max="9729" width="10.6640625" style="1" customWidth="1"/>
    <col min="9730" max="9730" width="5" style="1" bestFit="1" customWidth="1"/>
    <col min="9731" max="9731" width="6.44140625" style="1" customWidth="1"/>
    <col min="9732" max="9733" width="10.5546875" style="1" customWidth="1"/>
    <col min="9734" max="9734" width="9" style="1" bestFit="1" customWidth="1"/>
    <col min="9735" max="9735" width="26.88671875" style="1" customWidth="1"/>
    <col min="9736" max="9976" width="9.109375" style="1"/>
    <col min="9977" max="9977" width="4.6640625" style="1" customWidth="1"/>
    <col min="9978" max="9978" width="40.33203125" style="1" customWidth="1"/>
    <col min="9979" max="9979" width="5.6640625" style="1" bestFit="1" customWidth="1"/>
    <col min="9980" max="9980" width="5.109375" style="1" bestFit="1" customWidth="1"/>
    <col min="9981" max="9981" width="6.109375" style="1" bestFit="1" customWidth="1"/>
    <col min="9982" max="9982" width="8.33203125" style="1" bestFit="1" customWidth="1"/>
    <col min="9983" max="9983" width="5.109375" style="1" bestFit="1" customWidth="1"/>
    <col min="9984" max="9984" width="6.109375" style="1" bestFit="1" customWidth="1"/>
    <col min="9985" max="9985" width="10.6640625" style="1" customWidth="1"/>
    <col min="9986" max="9986" width="5" style="1" bestFit="1" customWidth="1"/>
    <col min="9987" max="9987" width="6.44140625" style="1" customWidth="1"/>
    <col min="9988" max="9989" width="10.5546875" style="1" customWidth="1"/>
    <col min="9990" max="9990" width="9" style="1" bestFit="1" customWidth="1"/>
    <col min="9991" max="9991" width="26.88671875" style="1" customWidth="1"/>
    <col min="9992" max="10232" width="9.109375" style="1"/>
    <col min="10233" max="10233" width="4.6640625" style="1" customWidth="1"/>
    <col min="10234" max="10234" width="40.33203125" style="1" customWidth="1"/>
    <col min="10235" max="10235" width="5.6640625" style="1" bestFit="1" customWidth="1"/>
    <col min="10236" max="10236" width="5.109375" style="1" bestFit="1" customWidth="1"/>
    <col min="10237" max="10237" width="6.109375" style="1" bestFit="1" customWidth="1"/>
    <col min="10238" max="10238" width="8.33203125" style="1" bestFit="1" customWidth="1"/>
    <col min="10239" max="10239" width="5.109375" style="1" bestFit="1" customWidth="1"/>
    <col min="10240" max="10240" width="6.109375" style="1" bestFit="1" customWidth="1"/>
    <col min="10241" max="10241" width="10.6640625" style="1" customWidth="1"/>
    <col min="10242" max="10242" width="5" style="1" bestFit="1" customWidth="1"/>
    <col min="10243" max="10243" width="6.44140625" style="1" customWidth="1"/>
    <col min="10244" max="10245" width="10.5546875" style="1" customWidth="1"/>
    <col min="10246" max="10246" width="9" style="1" bestFit="1" customWidth="1"/>
    <col min="10247" max="10247" width="26.88671875" style="1" customWidth="1"/>
    <col min="10248" max="10488" width="9.109375" style="1"/>
    <col min="10489" max="10489" width="4.6640625" style="1" customWidth="1"/>
    <col min="10490" max="10490" width="40.33203125" style="1" customWidth="1"/>
    <col min="10491" max="10491" width="5.6640625" style="1" bestFit="1" customWidth="1"/>
    <col min="10492" max="10492" width="5.109375" style="1" bestFit="1" customWidth="1"/>
    <col min="10493" max="10493" width="6.109375" style="1" bestFit="1" customWidth="1"/>
    <col min="10494" max="10494" width="8.33203125" style="1" bestFit="1" customWidth="1"/>
    <col min="10495" max="10495" width="5.109375" style="1" bestFit="1" customWidth="1"/>
    <col min="10496" max="10496" width="6.109375" style="1" bestFit="1" customWidth="1"/>
    <col min="10497" max="10497" width="10.6640625" style="1" customWidth="1"/>
    <col min="10498" max="10498" width="5" style="1" bestFit="1" customWidth="1"/>
    <col min="10499" max="10499" width="6.44140625" style="1" customWidth="1"/>
    <col min="10500" max="10501" width="10.5546875" style="1" customWidth="1"/>
    <col min="10502" max="10502" width="9" style="1" bestFit="1" customWidth="1"/>
    <col min="10503" max="10503" width="26.88671875" style="1" customWidth="1"/>
    <col min="10504" max="10744" width="9.109375" style="1"/>
    <col min="10745" max="10745" width="4.6640625" style="1" customWidth="1"/>
    <col min="10746" max="10746" width="40.33203125" style="1" customWidth="1"/>
    <col min="10747" max="10747" width="5.6640625" style="1" bestFit="1" customWidth="1"/>
    <col min="10748" max="10748" width="5.109375" style="1" bestFit="1" customWidth="1"/>
    <col min="10749" max="10749" width="6.109375" style="1" bestFit="1" customWidth="1"/>
    <col min="10750" max="10750" width="8.33203125" style="1" bestFit="1" customWidth="1"/>
    <col min="10751" max="10751" width="5.109375" style="1" bestFit="1" customWidth="1"/>
    <col min="10752" max="10752" width="6.109375" style="1" bestFit="1" customWidth="1"/>
    <col min="10753" max="10753" width="10.6640625" style="1" customWidth="1"/>
    <col min="10754" max="10754" width="5" style="1" bestFit="1" customWidth="1"/>
    <col min="10755" max="10755" width="6.44140625" style="1" customWidth="1"/>
    <col min="10756" max="10757" width="10.5546875" style="1" customWidth="1"/>
    <col min="10758" max="10758" width="9" style="1" bestFit="1" customWidth="1"/>
    <col min="10759" max="10759" width="26.88671875" style="1" customWidth="1"/>
    <col min="10760" max="11000" width="9.109375" style="1"/>
    <col min="11001" max="11001" width="4.6640625" style="1" customWidth="1"/>
    <col min="11002" max="11002" width="40.33203125" style="1" customWidth="1"/>
    <col min="11003" max="11003" width="5.6640625" style="1" bestFit="1" customWidth="1"/>
    <col min="11004" max="11004" width="5.109375" style="1" bestFit="1" customWidth="1"/>
    <col min="11005" max="11005" width="6.109375" style="1" bestFit="1" customWidth="1"/>
    <col min="11006" max="11006" width="8.33203125" style="1" bestFit="1" customWidth="1"/>
    <col min="11007" max="11007" width="5.109375" style="1" bestFit="1" customWidth="1"/>
    <col min="11008" max="11008" width="6.109375" style="1" bestFit="1" customWidth="1"/>
    <col min="11009" max="11009" width="10.6640625" style="1" customWidth="1"/>
    <col min="11010" max="11010" width="5" style="1" bestFit="1" customWidth="1"/>
    <col min="11011" max="11011" width="6.44140625" style="1" customWidth="1"/>
    <col min="11012" max="11013" width="10.5546875" style="1" customWidth="1"/>
    <col min="11014" max="11014" width="9" style="1" bestFit="1" customWidth="1"/>
    <col min="11015" max="11015" width="26.88671875" style="1" customWidth="1"/>
    <col min="11016" max="11256" width="9.109375" style="1"/>
    <col min="11257" max="11257" width="4.6640625" style="1" customWidth="1"/>
    <col min="11258" max="11258" width="40.33203125" style="1" customWidth="1"/>
    <col min="11259" max="11259" width="5.6640625" style="1" bestFit="1" customWidth="1"/>
    <col min="11260" max="11260" width="5.109375" style="1" bestFit="1" customWidth="1"/>
    <col min="11261" max="11261" width="6.109375" style="1" bestFit="1" customWidth="1"/>
    <col min="11262" max="11262" width="8.33203125" style="1" bestFit="1" customWidth="1"/>
    <col min="11263" max="11263" width="5.109375" style="1" bestFit="1" customWidth="1"/>
    <col min="11264" max="11264" width="6.109375" style="1" bestFit="1" customWidth="1"/>
    <col min="11265" max="11265" width="10.6640625" style="1" customWidth="1"/>
    <col min="11266" max="11266" width="5" style="1" bestFit="1" customWidth="1"/>
    <col min="11267" max="11267" width="6.44140625" style="1" customWidth="1"/>
    <col min="11268" max="11269" width="10.5546875" style="1" customWidth="1"/>
    <col min="11270" max="11270" width="9" style="1" bestFit="1" customWidth="1"/>
    <col min="11271" max="11271" width="26.88671875" style="1" customWidth="1"/>
    <col min="11272" max="11512" width="9.109375" style="1"/>
    <col min="11513" max="11513" width="4.6640625" style="1" customWidth="1"/>
    <col min="11514" max="11514" width="40.33203125" style="1" customWidth="1"/>
    <col min="11515" max="11515" width="5.6640625" style="1" bestFit="1" customWidth="1"/>
    <col min="11516" max="11516" width="5.109375" style="1" bestFit="1" customWidth="1"/>
    <col min="11517" max="11517" width="6.109375" style="1" bestFit="1" customWidth="1"/>
    <col min="11518" max="11518" width="8.33203125" style="1" bestFit="1" customWidth="1"/>
    <col min="11519" max="11519" width="5.109375" style="1" bestFit="1" customWidth="1"/>
    <col min="11520" max="11520" width="6.109375" style="1" bestFit="1" customWidth="1"/>
    <col min="11521" max="11521" width="10.6640625" style="1" customWidth="1"/>
    <col min="11522" max="11522" width="5" style="1" bestFit="1" customWidth="1"/>
    <col min="11523" max="11523" width="6.44140625" style="1" customWidth="1"/>
    <col min="11524" max="11525" width="10.5546875" style="1" customWidth="1"/>
    <col min="11526" max="11526" width="9" style="1" bestFit="1" customWidth="1"/>
    <col min="11527" max="11527" width="26.88671875" style="1" customWidth="1"/>
    <col min="11528" max="11768" width="9.109375" style="1"/>
    <col min="11769" max="11769" width="4.6640625" style="1" customWidth="1"/>
    <col min="11770" max="11770" width="40.33203125" style="1" customWidth="1"/>
    <col min="11771" max="11771" width="5.6640625" style="1" bestFit="1" customWidth="1"/>
    <col min="11772" max="11772" width="5.109375" style="1" bestFit="1" customWidth="1"/>
    <col min="11773" max="11773" width="6.109375" style="1" bestFit="1" customWidth="1"/>
    <col min="11774" max="11774" width="8.33203125" style="1" bestFit="1" customWidth="1"/>
    <col min="11775" max="11775" width="5.109375" style="1" bestFit="1" customWidth="1"/>
    <col min="11776" max="11776" width="6.109375" style="1" bestFit="1" customWidth="1"/>
    <col min="11777" max="11777" width="10.6640625" style="1" customWidth="1"/>
    <col min="11778" max="11778" width="5" style="1" bestFit="1" customWidth="1"/>
    <col min="11779" max="11779" width="6.44140625" style="1" customWidth="1"/>
    <col min="11780" max="11781" width="10.5546875" style="1" customWidth="1"/>
    <col min="11782" max="11782" width="9" style="1" bestFit="1" customWidth="1"/>
    <col min="11783" max="11783" width="26.88671875" style="1" customWidth="1"/>
    <col min="11784" max="12024" width="9.109375" style="1"/>
    <col min="12025" max="12025" width="4.6640625" style="1" customWidth="1"/>
    <col min="12026" max="12026" width="40.33203125" style="1" customWidth="1"/>
    <col min="12027" max="12027" width="5.6640625" style="1" bestFit="1" customWidth="1"/>
    <col min="12028" max="12028" width="5.109375" style="1" bestFit="1" customWidth="1"/>
    <col min="12029" max="12029" width="6.109375" style="1" bestFit="1" customWidth="1"/>
    <col min="12030" max="12030" width="8.33203125" style="1" bestFit="1" customWidth="1"/>
    <col min="12031" max="12031" width="5.109375" style="1" bestFit="1" customWidth="1"/>
    <col min="12032" max="12032" width="6.109375" style="1" bestFit="1" customWidth="1"/>
    <col min="12033" max="12033" width="10.6640625" style="1" customWidth="1"/>
    <col min="12034" max="12034" width="5" style="1" bestFit="1" customWidth="1"/>
    <col min="12035" max="12035" width="6.44140625" style="1" customWidth="1"/>
    <col min="12036" max="12037" width="10.5546875" style="1" customWidth="1"/>
    <col min="12038" max="12038" width="9" style="1" bestFit="1" customWidth="1"/>
    <col min="12039" max="12039" width="26.88671875" style="1" customWidth="1"/>
    <col min="12040" max="12280" width="9.109375" style="1"/>
    <col min="12281" max="12281" width="4.6640625" style="1" customWidth="1"/>
    <col min="12282" max="12282" width="40.33203125" style="1" customWidth="1"/>
    <col min="12283" max="12283" width="5.6640625" style="1" bestFit="1" customWidth="1"/>
    <col min="12284" max="12284" width="5.109375" style="1" bestFit="1" customWidth="1"/>
    <col min="12285" max="12285" width="6.109375" style="1" bestFit="1" customWidth="1"/>
    <col min="12286" max="12286" width="8.33203125" style="1" bestFit="1" customWidth="1"/>
    <col min="12287" max="12287" width="5.109375" style="1" bestFit="1" customWidth="1"/>
    <col min="12288" max="12288" width="6.109375" style="1" bestFit="1" customWidth="1"/>
    <col min="12289" max="12289" width="10.6640625" style="1" customWidth="1"/>
    <col min="12290" max="12290" width="5" style="1" bestFit="1" customWidth="1"/>
    <col min="12291" max="12291" width="6.44140625" style="1" customWidth="1"/>
    <col min="12292" max="12293" width="10.5546875" style="1" customWidth="1"/>
    <col min="12294" max="12294" width="9" style="1" bestFit="1" customWidth="1"/>
    <col min="12295" max="12295" width="26.88671875" style="1" customWidth="1"/>
    <col min="12296" max="12536" width="9.109375" style="1"/>
    <col min="12537" max="12537" width="4.6640625" style="1" customWidth="1"/>
    <col min="12538" max="12538" width="40.33203125" style="1" customWidth="1"/>
    <col min="12539" max="12539" width="5.6640625" style="1" bestFit="1" customWidth="1"/>
    <col min="12540" max="12540" width="5.109375" style="1" bestFit="1" customWidth="1"/>
    <col min="12541" max="12541" width="6.109375" style="1" bestFit="1" customWidth="1"/>
    <col min="12542" max="12542" width="8.33203125" style="1" bestFit="1" customWidth="1"/>
    <col min="12543" max="12543" width="5.109375" style="1" bestFit="1" customWidth="1"/>
    <col min="12544" max="12544" width="6.109375" style="1" bestFit="1" customWidth="1"/>
    <col min="12545" max="12545" width="10.6640625" style="1" customWidth="1"/>
    <col min="12546" max="12546" width="5" style="1" bestFit="1" customWidth="1"/>
    <col min="12547" max="12547" width="6.44140625" style="1" customWidth="1"/>
    <col min="12548" max="12549" width="10.5546875" style="1" customWidth="1"/>
    <col min="12550" max="12550" width="9" style="1" bestFit="1" customWidth="1"/>
    <col min="12551" max="12551" width="26.88671875" style="1" customWidth="1"/>
    <col min="12552" max="12792" width="9.109375" style="1"/>
    <col min="12793" max="12793" width="4.6640625" style="1" customWidth="1"/>
    <col min="12794" max="12794" width="40.33203125" style="1" customWidth="1"/>
    <col min="12795" max="12795" width="5.6640625" style="1" bestFit="1" customWidth="1"/>
    <col min="12796" max="12796" width="5.109375" style="1" bestFit="1" customWidth="1"/>
    <col min="12797" max="12797" width="6.109375" style="1" bestFit="1" customWidth="1"/>
    <col min="12798" max="12798" width="8.33203125" style="1" bestFit="1" customWidth="1"/>
    <col min="12799" max="12799" width="5.109375" style="1" bestFit="1" customWidth="1"/>
    <col min="12800" max="12800" width="6.109375" style="1" bestFit="1" customWidth="1"/>
    <col min="12801" max="12801" width="10.6640625" style="1" customWidth="1"/>
    <col min="12802" max="12802" width="5" style="1" bestFit="1" customWidth="1"/>
    <col min="12803" max="12803" width="6.44140625" style="1" customWidth="1"/>
    <col min="12804" max="12805" width="10.5546875" style="1" customWidth="1"/>
    <col min="12806" max="12806" width="9" style="1" bestFit="1" customWidth="1"/>
    <col min="12807" max="12807" width="26.88671875" style="1" customWidth="1"/>
    <col min="12808" max="13048" width="9.109375" style="1"/>
    <col min="13049" max="13049" width="4.6640625" style="1" customWidth="1"/>
    <col min="13050" max="13050" width="40.33203125" style="1" customWidth="1"/>
    <col min="13051" max="13051" width="5.6640625" style="1" bestFit="1" customWidth="1"/>
    <col min="13052" max="13052" width="5.109375" style="1" bestFit="1" customWidth="1"/>
    <col min="13053" max="13053" width="6.109375" style="1" bestFit="1" customWidth="1"/>
    <col min="13054" max="13054" width="8.33203125" style="1" bestFit="1" customWidth="1"/>
    <col min="13055" max="13055" width="5.109375" style="1" bestFit="1" customWidth="1"/>
    <col min="13056" max="13056" width="6.109375" style="1" bestFit="1" customWidth="1"/>
    <col min="13057" max="13057" width="10.6640625" style="1" customWidth="1"/>
    <col min="13058" max="13058" width="5" style="1" bestFit="1" customWidth="1"/>
    <col min="13059" max="13059" width="6.44140625" style="1" customWidth="1"/>
    <col min="13060" max="13061" width="10.5546875" style="1" customWidth="1"/>
    <col min="13062" max="13062" width="9" style="1" bestFit="1" customWidth="1"/>
    <col min="13063" max="13063" width="26.88671875" style="1" customWidth="1"/>
    <col min="13064" max="13304" width="9.109375" style="1"/>
    <col min="13305" max="13305" width="4.6640625" style="1" customWidth="1"/>
    <col min="13306" max="13306" width="40.33203125" style="1" customWidth="1"/>
    <col min="13307" max="13307" width="5.6640625" style="1" bestFit="1" customWidth="1"/>
    <col min="13308" max="13308" width="5.109375" style="1" bestFit="1" customWidth="1"/>
    <col min="13309" max="13309" width="6.109375" style="1" bestFit="1" customWidth="1"/>
    <col min="13310" max="13310" width="8.33203125" style="1" bestFit="1" customWidth="1"/>
    <col min="13311" max="13311" width="5.109375" style="1" bestFit="1" customWidth="1"/>
    <col min="13312" max="13312" width="6.109375" style="1" bestFit="1" customWidth="1"/>
    <col min="13313" max="13313" width="10.6640625" style="1" customWidth="1"/>
    <col min="13314" max="13314" width="5" style="1" bestFit="1" customWidth="1"/>
    <col min="13315" max="13315" width="6.44140625" style="1" customWidth="1"/>
    <col min="13316" max="13317" width="10.5546875" style="1" customWidth="1"/>
    <col min="13318" max="13318" width="9" style="1" bestFit="1" customWidth="1"/>
    <col min="13319" max="13319" width="26.88671875" style="1" customWidth="1"/>
    <col min="13320" max="13560" width="9.109375" style="1"/>
    <col min="13561" max="13561" width="4.6640625" style="1" customWidth="1"/>
    <col min="13562" max="13562" width="40.33203125" style="1" customWidth="1"/>
    <col min="13563" max="13563" width="5.6640625" style="1" bestFit="1" customWidth="1"/>
    <col min="13564" max="13564" width="5.109375" style="1" bestFit="1" customWidth="1"/>
    <col min="13565" max="13565" width="6.109375" style="1" bestFit="1" customWidth="1"/>
    <col min="13566" max="13566" width="8.33203125" style="1" bestFit="1" customWidth="1"/>
    <col min="13567" max="13567" width="5.109375" style="1" bestFit="1" customWidth="1"/>
    <col min="13568" max="13568" width="6.109375" style="1" bestFit="1" customWidth="1"/>
    <col min="13569" max="13569" width="10.6640625" style="1" customWidth="1"/>
    <col min="13570" max="13570" width="5" style="1" bestFit="1" customWidth="1"/>
    <col min="13571" max="13571" width="6.44140625" style="1" customWidth="1"/>
    <col min="13572" max="13573" width="10.5546875" style="1" customWidth="1"/>
    <col min="13574" max="13574" width="9" style="1" bestFit="1" customWidth="1"/>
    <col min="13575" max="13575" width="26.88671875" style="1" customWidth="1"/>
    <col min="13576" max="13816" width="9.109375" style="1"/>
    <col min="13817" max="13817" width="4.6640625" style="1" customWidth="1"/>
    <col min="13818" max="13818" width="40.33203125" style="1" customWidth="1"/>
    <col min="13819" max="13819" width="5.6640625" style="1" bestFit="1" customWidth="1"/>
    <col min="13820" max="13820" width="5.109375" style="1" bestFit="1" customWidth="1"/>
    <col min="13821" max="13821" width="6.109375" style="1" bestFit="1" customWidth="1"/>
    <col min="13822" max="13822" width="8.33203125" style="1" bestFit="1" customWidth="1"/>
    <col min="13823" max="13823" width="5.109375" style="1" bestFit="1" customWidth="1"/>
    <col min="13824" max="13824" width="6.109375" style="1" bestFit="1" customWidth="1"/>
    <col min="13825" max="13825" width="10.6640625" style="1" customWidth="1"/>
    <col min="13826" max="13826" width="5" style="1" bestFit="1" customWidth="1"/>
    <col min="13827" max="13827" width="6.44140625" style="1" customWidth="1"/>
    <col min="13828" max="13829" width="10.5546875" style="1" customWidth="1"/>
    <col min="13830" max="13830" width="9" style="1" bestFit="1" customWidth="1"/>
    <col min="13831" max="13831" width="26.88671875" style="1" customWidth="1"/>
    <col min="13832" max="14072" width="9.109375" style="1"/>
    <col min="14073" max="14073" width="4.6640625" style="1" customWidth="1"/>
    <col min="14074" max="14074" width="40.33203125" style="1" customWidth="1"/>
    <col min="14075" max="14075" width="5.6640625" style="1" bestFit="1" customWidth="1"/>
    <col min="14076" max="14076" width="5.109375" style="1" bestFit="1" customWidth="1"/>
    <col min="14077" max="14077" width="6.109375" style="1" bestFit="1" customWidth="1"/>
    <col min="14078" max="14078" width="8.33203125" style="1" bestFit="1" customWidth="1"/>
    <col min="14079" max="14079" width="5.109375" style="1" bestFit="1" customWidth="1"/>
    <col min="14080" max="14080" width="6.109375" style="1" bestFit="1" customWidth="1"/>
    <col min="14081" max="14081" width="10.6640625" style="1" customWidth="1"/>
    <col min="14082" max="14082" width="5" style="1" bestFit="1" customWidth="1"/>
    <col min="14083" max="14083" width="6.44140625" style="1" customWidth="1"/>
    <col min="14084" max="14085" width="10.5546875" style="1" customWidth="1"/>
    <col min="14086" max="14086" width="9" style="1" bestFit="1" customWidth="1"/>
    <col min="14087" max="14087" width="26.88671875" style="1" customWidth="1"/>
    <col min="14088" max="14328" width="9.109375" style="1"/>
    <col min="14329" max="14329" width="4.6640625" style="1" customWidth="1"/>
    <col min="14330" max="14330" width="40.33203125" style="1" customWidth="1"/>
    <col min="14331" max="14331" width="5.6640625" style="1" bestFit="1" customWidth="1"/>
    <col min="14332" max="14332" width="5.109375" style="1" bestFit="1" customWidth="1"/>
    <col min="14333" max="14333" width="6.109375" style="1" bestFit="1" customWidth="1"/>
    <col min="14334" max="14334" width="8.33203125" style="1" bestFit="1" customWidth="1"/>
    <col min="14335" max="14335" width="5.109375" style="1" bestFit="1" customWidth="1"/>
    <col min="14336" max="14336" width="6.109375" style="1" bestFit="1" customWidth="1"/>
    <col min="14337" max="14337" width="10.6640625" style="1" customWidth="1"/>
    <col min="14338" max="14338" width="5" style="1" bestFit="1" customWidth="1"/>
    <col min="14339" max="14339" width="6.44140625" style="1" customWidth="1"/>
    <col min="14340" max="14341" width="10.5546875" style="1" customWidth="1"/>
    <col min="14342" max="14342" width="9" style="1" bestFit="1" customWidth="1"/>
    <col min="14343" max="14343" width="26.88671875" style="1" customWidth="1"/>
    <col min="14344" max="14584" width="9.109375" style="1"/>
    <col min="14585" max="14585" width="4.6640625" style="1" customWidth="1"/>
    <col min="14586" max="14586" width="40.33203125" style="1" customWidth="1"/>
    <col min="14587" max="14587" width="5.6640625" style="1" bestFit="1" customWidth="1"/>
    <col min="14588" max="14588" width="5.109375" style="1" bestFit="1" customWidth="1"/>
    <col min="14589" max="14589" width="6.109375" style="1" bestFit="1" customWidth="1"/>
    <col min="14590" max="14590" width="8.33203125" style="1" bestFit="1" customWidth="1"/>
    <col min="14591" max="14591" width="5.109375" style="1" bestFit="1" customWidth="1"/>
    <col min="14592" max="14592" width="6.109375" style="1" bestFit="1" customWidth="1"/>
    <col min="14593" max="14593" width="10.6640625" style="1" customWidth="1"/>
    <col min="14594" max="14594" width="5" style="1" bestFit="1" customWidth="1"/>
    <col min="14595" max="14595" width="6.44140625" style="1" customWidth="1"/>
    <col min="14596" max="14597" width="10.5546875" style="1" customWidth="1"/>
    <col min="14598" max="14598" width="9" style="1" bestFit="1" customWidth="1"/>
    <col min="14599" max="14599" width="26.88671875" style="1" customWidth="1"/>
    <col min="14600" max="14840" width="9.109375" style="1"/>
    <col min="14841" max="14841" width="4.6640625" style="1" customWidth="1"/>
    <col min="14842" max="14842" width="40.33203125" style="1" customWidth="1"/>
    <col min="14843" max="14843" width="5.6640625" style="1" bestFit="1" customWidth="1"/>
    <col min="14844" max="14844" width="5.109375" style="1" bestFit="1" customWidth="1"/>
    <col min="14845" max="14845" width="6.109375" style="1" bestFit="1" customWidth="1"/>
    <col min="14846" max="14846" width="8.33203125" style="1" bestFit="1" customWidth="1"/>
    <col min="14847" max="14847" width="5.109375" style="1" bestFit="1" customWidth="1"/>
    <col min="14848" max="14848" width="6.109375" style="1" bestFit="1" customWidth="1"/>
    <col min="14849" max="14849" width="10.6640625" style="1" customWidth="1"/>
    <col min="14850" max="14850" width="5" style="1" bestFit="1" customWidth="1"/>
    <col min="14851" max="14851" width="6.44140625" style="1" customWidth="1"/>
    <col min="14852" max="14853" width="10.5546875" style="1" customWidth="1"/>
    <col min="14854" max="14854" width="9" style="1" bestFit="1" customWidth="1"/>
    <col min="14855" max="14855" width="26.88671875" style="1" customWidth="1"/>
    <col min="14856" max="15096" width="9.109375" style="1"/>
    <col min="15097" max="15097" width="4.6640625" style="1" customWidth="1"/>
    <col min="15098" max="15098" width="40.33203125" style="1" customWidth="1"/>
    <col min="15099" max="15099" width="5.6640625" style="1" bestFit="1" customWidth="1"/>
    <col min="15100" max="15100" width="5.109375" style="1" bestFit="1" customWidth="1"/>
    <col min="15101" max="15101" width="6.109375" style="1" bestFit="1" customWidth="1"/>
    <col min="15102" max="15102" width="8.33203125" style="1" bestFit="1" customWidth="1"/>
    <col min="15103" max="15103" width="5.109375" style="1" bestFit="1" customWidth="1"/>
    <col min="15104" max="15104" width="6.109375" style="1" bestFit="1" customWidth="1"/>
    <col min="15105" max="15105" width="10.6640625" style="1" customWidth="1"/>
    <col min="15106" max="15106" width="5" style="1" bestFit="1" customWidth="1"/>
    <col min="15107" max="15107" width="6.44140625" style="1" customWidth="1"/>
    <col min="15108" max="15109" width="10.5546875" style="1" customWidth="1"/>
    <col min="15110" max="15110" width="9" style="1" bestFit="1" customWidth="1"/>
    <col min="15111" max="15111" width="26.88671875" style="1" customWidth="1"/>
    <col min="15112" max="15352" width="9.109375" style="1"/>
    <col min="15353" max="15353" width="4.6640625" style="1" customWidth="1"/>
    <col min="15354" max="15354" width="40.33203125" style="1" customWidth="1"/>
    <col min="15355" max="15355" width="5.6640625" style="1" bestFit="1" customWidth="1"/>
    <col min="15356" max="15356" width="5.109375" style="1" bestFit="1" customWidth="1"/>
    <col min="15357" max="15357" width="6.109375" style="1" bestFit="1" customWidth="1"/>
    <col min="15358" max="15358" width="8.33203125" style="1" bestFit="1" customWidth="1"/>
    <col min="15359" max="15359" width="5.109375" style="1" bestFit="1" customWidth="1"/>
    <col min="15360" max="15360" width="6.109375" style="1" bestFit="1" customWidth="1"/>
    <col min="15361" max="15361" width="10.6640625" style="1" customWidth="1"/>
    <col min="15362" max="15362" width="5" style="1" bestFit="1" customWidth="1"/>
    <col min="15363" max="15363" width="6.44140625" style="1" customWidth="1"/>
    <col min="15364" max="15365" width="10.5546875" style="1" customWidth="1"/>
    <col min="15366" max="15366" width="9" style="1" bestFit="1" customWidth="1"/>
    <col min="15367" max="15367" width="26.88671875" style="1" customWidth="1"/>
    <col min="15368" max="15608" width="9.109375" style="1"/>
    <col min="15609" max="15609" width="4.6640625" style="1" customWidth="1"/>
    <col min="15610" max="15610" width="40.33203125" style="1" customWidth="1"/>
    <col min="15611" max="15611" width="5.6640625" style="1" bestFit="1" customWidth="1"/>
    <col min="15612" max="15612" width="5.109375" style="1" bestFit="1" customWidth="1"/>
    <col min="15613" max="15613" width="6.109375" style="1" bestFit="1" customWidth="1"/>
    <col min="15614" max="15614" width="8.33203125" style="1" bestFit="1" customWidth="1"/>
    <col min="15615" max="15615" width="5.109375" style="1" bestFit="1" customWidth="1"/>
    <col min="15616" max="15616" width="6.109375" style="1" bestFit="1" customWidth="1"/>
    <col min="15617" max="15617" width="10.6640625" style="1" customWidth="1"/>
    <col min="15618" max="15618" width="5" style="1" bestFit="1" customWidth="1"/>
    <col min="15619" max="15619" width="6.44140625" style="1" customWidth="1"/>
    <col min="15620" max="15621" width="10.5546875" style="1" customWidth="1"/>
    <col min="15622" max="15622" width="9" style="1" bestFit="1" customWidth="1"/>
    <col min="15623" max="15623" width="26.88671875" style="1" customWidth="1"/>
    <col min="15624" max="15864" width="9.109375" style="1"/>
    <col min="15865" max="15865" width="4.6640625" style="1" customWidth="1"/>
    <col min="15866" max="15866" width="40.33203125" style="1" customWidth="1"/>
    <col min="15867" max="15867" width="5.6640625" style="1" bestFit="1" customWidth="1"/>
    <col min="15868" max="15868" width="5.109375" style="1" bestFit="1" customWidth="1"/>
    <col min="15869" max="15869" width="6.109375" style="1" bestFit="1" customWidth="1"/>
    <col min="15870" max="15870" width="8.33203125" style="1" bestFit="1" customWidth="1"/>
    <col min="15871" max="15871" width="5.109375" style="1" bestFit="1" customWidth="1"/>
    <col min="15872" max="15872" width="6.109375" style="1" bestFit="1" customWidth="1"/>
    <col min="15873" max="15873" width="10.6640625" style="1" customWidth="1"/>
    <col min="15874" max="15874" width="5" style="1" bestFit="1" customWidth="1"/>
    <col min="15875" max="15875" width="6.44140625" style="1" customWidth="1"/>
    <col min="15876" max="15877" width="10.5546875" style="1" customWidth="1"/>
    <col min="15878" max="15878" width="9" style="1" bestFit="1" customWidth="1"/>
    <col min="15879" max="15879" width="26.88671875" style="1" customWidth="1"/>
    <col min="15880" max="16120" width="9.109375" style="1"/>
    <col min="16121" max="16121" width="4.6640625" style="1" customWidth="1"/>
    <col min="16122" max="16122" width="40.33203125" style="1" customWidth="1"/>
    <col min="16123" max="16123" width="5.6640625" style="1" bestFit="1" customWidth="1"/>
    <col min="16124" max="16124" width="5.109375" style="1" bestFit="1" customWidth="1"/>
    <col min="16125" max="16125" width="6.109375" style="1" bestFit="1" customWidth="1"/>
    <col min="16126" max="16126" width="8.33203125" style="1" bestFit="1" customWidth="1"/>
    <col min="16127" max="16127" width="5.109375" style="1" bestFit="1" customWidth="1"/>
    <col min="16128" max="16128" width="6.109375" style="1" bestFit="1" customWidth="1"/>
    <col min="16129" max="16129" width="10.6640625" style="1" customWidth="1"/>
    <col min="16130" max="16130" width="5" style="1" bestFit="1" customWidth="1"/>
    <col min="16131" max="16131" width="6.44140625" style="1" customWidth="1"/>
    <col min="16132" max="16133" width="10.5546875" style="1" customWidth="1"/>
    <col min="16134" max="16134" width="9" style="1" bestFit="1" customWidth="1"/>
    <col min="16135" max="16135" width="26.88671875" style="1" customWidth="1"/>
    <col min="16136" max="16384" width="9.109375" style="1"/>
  </cols>
  <sheetData>
    <row r="1" spans="1:176" s="3" customFormat="1" ht="17.399999999999999">
      <c r="A1" s="198" t="s">
        <v>166</v>
      </c>
      <c r="B1" s="199"/>
      <c r="C1" s="199"/>
      <c r="D1" s="199"/>
      <c r="E1" s="199"/>
      <c r="F1" s="199"/>
      <c r="G1" s="199"/>
    </row>
    <row r="2" spans="1:176" s="4" customFormat="1">
      <c r="A2" s="85"/>
      <c r="B2" s="29"/>
      <c r="C2" s="30"/>
      <c r="D2" s="52"/>
      <c r="E2" s="52"/>
      <c r="F2" s="36"/>
      <c r="G2" s="31"/>
    </row>
    <row r="3" spans="1:176" s="4" customFormat="1" ht="25.2">
      <c r="A3" s="98" t="s">
        <v>22</v>
      </c>
      <c r="B3" s="99" t="s">
        <v>65</v>
      </c>
      <c r="C3" s="100"/>
      <c r="D3" s="101" t="s">
        <v>23</v>
      </c>
      <c r="E3" s="101" t="s">
        <v>13</v>
      </c>
      <c r="F3" s="102" t="s">
        <v>14</v>
      </c>
      <c r="G3" s="103" t="s">
        <v>47</v>
      </c>
    </row>
    <row r="4" spans="1:176" s="4" customFormat="1">
      <c r="A4" s="86"/>
      <c r="B4" s="75"/>
      <c r="C4" s="122"/>
      <c r="D4" s="76"/>
      <c r="E4" s="83"/>
      <c r="F4" s="77"/>
      <c r="G4" s="78"/>
    </row>
    <row r="5" spans="1:176" s="109" customFormat="1">
      <c r="A5" s="110" t="s">
        <v>137</v>
      </c>
      <c r="B5" s="111" t="s">
        <v>168</v>
      </c>
      <c r="C5" s="123"/>
      <c r="D5" s="113"/>
      <c r="E5" s="113"/>
      <c r="F5" s="113"/>
      <c r="G5" s="114"/>
      <c r="H5" s="114"/>
      <c r="I5" s="114"/>
      <c r="J5" s="114"/>
      <c r="K5" s="114"/>
      <c r="L5" s="114"/>
      <c r="M5" s="114"/>
      <c r="N5" s="114"/>
      <c r="O5" s="114"/>
      <c r="P5" s="114"/>
      <c r="Q5" s="114"/>
      <c r="R5" s="114"/>
      <c r="S5" s="114"/>
      <c r="T5" s="114"/>
      <c r="U5" s="114"/>
      <c r="V5" s="114"/>
      <c r="W5" s="114"/>
      <c r="X5" s="114"/>
      <c r="Y5" s="114"/>
      <c r="Z5" s="114"/>
      <c r="AA5" s="114"/>
      <c r="AB5" s="114"/>
      <c r="AC5" s="114"/>
      <c r="AD5" s="114"/>
      <c r="AE5" s="114"/>
      <c r="AF5" s="114"/>
      <c r="AG5" s="108"/>
      <c r="AH5" s="108"/>
      <c r="AI5" s="108"/>
      <c r="AJ5" s="108"/>
      <c r="AK5" s="108"/>
      <c r="AL5" s="108"/>
      <c r="AM5" s="108"/>
      <c r="AN5" s="108"/>
      <c r="AO5" s="108"/>
      <c r="AP5" s="108"/>
      <c r="AQ5" s="108"/>
      <c r="AR5" s="108"/>
      <c r="AS5" s="108"/>
      <c r="AT5" s="108"/>
      <c r="AU5" s="108"/>
      <c r="AV5" s="108"/>
      <c r="AW5" s="108"/>
      <c r="AX5" s="108"/>
      <c r="AY5" s="108"/>
      <c r="AZ5" s="108"/>
      <c r="BA5" s="108"/>
      <c r="BB5" s="108"/>
      <c r="BC5" s="108"/>
      <c r="BD5" s="108"/>
      <c r="BE5" s="108"/>
      <c r="BF5" s="108"/>
      <c r="BG5" s="108"/>
      <c r="BH5" s="108"/>
      <c r="BI5" s="108"/>
      <c r="BJ5" s="108"/>
      <c r="BK5" s="108"/>
      <c r="BL5" s="108"/>
      <c r="BM5" s="108"/>
      <c r="BN5" s="108"/>
      <c r="BO5" s="108"/>
      <c r="BP5" s="108"/>
      <c r="BQ5" s="108"/>
      <c r="BR5" s="108"/>
      <c r="BS5" s="108"/>
      <c r="BT5" s="108"/>
      <c r="BU5" s="108"/>
      <c r="BV5" s="108"/>
      <c r="BW5" s="108"/>
      <c r="BX5" s="108"/>
      <c r="BY5" s="108"/>
      <c r="BZ5" s="108"/>
      <c r="CA5" s="108"/>
      <c r="CB5" s="108"/>
      <c r="CC5" s="108"/>
      <c r="CD5" s="108"/>
      <c r="CE5" s="108"/>
      <c r="CF5" s="108"/>
      <c r="CG5" s="108"/>
      <c r="CH5" s="108"/>
      <c r="CI5" s="108"/>
      <c r="CJ5" s="108"/>
      <c r="CK5" s="108"/>
      <c r="CL5" s="108"/>
      <c r="CM5" s="108"/>
      <c r="CN5" s="108"/>
      <c r="CO5" s="108"/>
      <c r="CP5" s="108"/>
      <c r="CQ5" s="108"/>
      <c r="CR5" s="108"/>
      <c r="CS5" s="108"/>
      <c r="CT5" s="108"/>
      <c r="CU5" s="108"/>
      <c r="CV5" s="108"/>
      <c r="CW5" s="108"/>
      <c r="CX5" s="108"/>
      <c r="CY5" s="108"/>
      <c r="CZ5" s="108"/>
      <c r="DA5" s="108"/>
      <c r="DB5" s="108"/>
      <c r="DC5" s="108"/>
      <c r="DD5" s="108"/>
      <c r="DE5" s="108"/>
      <c r="DF5" s="108"/>
      <c r="DG5" s="108"/>
      <c r="DH5" s="108"/>
      <c r="DI5" s="108"/>
      <c r="DJ5" s="108"/>
      <c r="DK5" s="108"/>
      <c r="DL5" s="108"/>
      <c r="DM5" s="108"/>
      <c r="DN5" s="108"/>
      <c r="DO5" s="108"/>
      <c r="DP5" s="108"/>
      <c r="DQ5" s="108"/>
      <c r="DR5" s="108"/>
      <c r="DS5" s="108"/>
      <c r="DT5" s="108"/>
      <c r="DU5" s="108"/>
      <c r="DV5" s="108"/>
      <c r="DW5" s="108"/>
      <c r="DX5" s="108"/>
      <c r="DY5" s="108"/>
      <c r="DZ5" s="108"/>
      <c r="EA5" s="108"/>
      <c r="EB5" s="108"/>
      <c r="EC5" s="108"/>
      <c r="ED5" s="108"/>
      <c r="EE5" s="108"/>
      <c r="EF5" s="108"/>
      <c r="EG5" s="108"/>
      <c r="EH5" s="108"/>
      <c r="EI5" s="108"/>
      <c r="EJ5" s="108"/>
      <c r="EK5" s="108"/>
      <c r="EL5" s="108"/>
      <c r="EM5" s="108"/>
      <c r="EN5" s="108"/>
      <c r="EO5" s="108"/>
      <c r="EP5" s="108"/>
      <c r="EQ5" s="108"/>
      <c r="ER5" s="108"/>
      <c r="ES5" s="108"/>
      <c r="ET5" s="108"/>
      <c r="EU5" s="108"/>
      <c r="EV5" s="108"/>
      <c r="EW5" s="108"/>
      <c r="EX5" s="108"/>
      <c r="EY5" s="108"/>
      <c r="EZ5" s="108"/>
      <c r="FA5" s="108"/>
      <c r="FB5" s="108"/>
      <c r="FC5" s="108"/>
      <c r="FD5" s="108"/>
      <c r="FE5" s="108"/>
      <c r="FF5" s="108"/>
      <c r="FG5" s="108"/>
      <c r="FH5" s="108"/>
      <c r="FI5" s="108"/>
      <c r="FJ5" s="108"/>
      <c r="FK5" s="108"/>
      <c r="FL5" s="108"/>
      <c r="FM5" s="108"/>
      <c r="FN5" s="108"/>
      <c r="FO5" s="108"/>
      <c r="FP5" s="108"/>
      <c r="FQ5" s="108"/>
      <c r="FR5" s="108"/>
      <c r="FS5" s="108"/>
      <c r="FT5" s="108"/>
    </row>
    <row r="6" spans="1:176" s="109" customFormat="1" ht="26.4">
      <c r="A6" s="115"/>
      <c r="B6" s="116" t="s">
        <v>169</v>
      </c>
      <c r="C6" s="112"/>
      <c r="D6" s="113"/>
      <c r="E6" s="113"/>
      <c r="F6" s="113"/>
      <c r="G6" s="114"/>
      <c r="H6" s="114"/>
      <c r="I6" s="114"/>
      <c r="J6" s="114"/>
      <c r="K6" s="114"/>
      <c r="L6" s="114"/>
      <c r="M6" s="114"/>
      <c r="N6" s="114"/>
      <c r="O6" s="114"/>
      <c r="P6" s="114"/>
      <c r="Q6" s="114"/>
      <c r="R6" s="114"/>
      <c r="S6" s="114"/>
      <c r="T6" s="114"/>
      <c r="U6" s="114"/>
      <c r="V6" s="114"/>
      <c r="W6" s="114"/>
      <c r="X6" s="114"/>
      <c r="Y6" s="114"/>
      <c r="Z6" s="114"/>
      <c r="AA6" s="114"/>
      <c r="AB6" s="114"/>
      <c r="AC6" s="114"/>
      <c r="AD6" s="114"/>
      <c r="AE6" s="114"/>
      <c r="AF6" s="114"/>
      <c r="AG6" s="108"/>
      <c r="AH6" s="108"/>
      <c r="AI6" s="108"/>
      <c r="AJ6" s="108"/>
      <c r="AK6" s="108"/>
      <c r="AL6" s="108"/>
      <c r="AM6" s="108"/>
      <c r="AN6" s="108"/>
      <c r="AO6" s="108"/>
      <c r="AP6" s="108"/>
      <c r="AQ6" s="108"/>
      <c r="AR6" s="108"/>
      <c r="AS6" s="108"/>
      <c r="AT6" s="108"/>
      <c r="AU6" s="108"/>
      <c r="AV6" s="108"/>
      <c r="AW6" s="108"/>
      <c r="AX6" s="108"/>
      <c r="AY6" s="108"/>
      <c r="AZ6" s="108"/>
      <c r="BA6" s="108"/>
      <c r="BB6" s="108"/>
      <c r="BC6" s="108"/>
      <c r="BD6" s="108"/>
      <c r="BE6" s="108"/>
      <c r="BF6" s="108"/>
      <c r="BG6" s="108"/>
      <c r="BH6" s="108"/>
      <c r="BI6" s="108"/>
      <c r="BJ6" s="108"/>
      <c r="BK6" s="108"/>
      <c r="BL6" s="108"/>
      <c r="BM6" s="108"/>
      <c r="BN6" s="108"/>
      <c r="BO6" s="108"/>
      <c r="BP6" s="108"/>
      <c r="BQ6" s="108"/>
      <c r="BR6" s="108"/>
      <c r="BS6" s="108"/>
      <c r="BT6" s="108"/>
      <c r="BU6" s="108"/>
      <c r="BV6" s="108"/>
      <c r="BW6" s="108"/>
      <c r="BX6" s="108"/>
      <c r="BY6" s="108"/>
      <c r="BZ6" s="108"/>
      <c r="CA6" s="108"/>
      <c r="CB6" s="108"/>
      <c r="CC6" s="108"/>
      <c r="CD6" s="108"/>
      <c r="CE6" s="108"/>
      <c r="CF6" s="108"/>
      <c r="CG6" s="108"/>
      <c r="CH6" s="108"/>
      <c r="CI6" s="108"/>
      <c r="CJ6" s="108"/>
      <c r="CK6" s="108"/>
      <c r="CL6" s="108"/>
      <c r="CM6" s="108"/>
      <c r="CN6" s="108"/>
      <c r="CO6" s="108"/>
      <c r="CP6" s="108"/>
      <c r="CQ6" s="108"/>
      <c r="CR6" s="108"/>
      <c r="CS6" s="108"/>
      <c r="CT6" s="108"/>
      <c r="CU6" s="108"/>
      <c r="CV6" s="108"/>
      <c r="CW6" s="108"/>
      <c r="CX6" s="108"/>
      <c r="CY6" s="108"/>
      <c r="CZ6" s="108"/>
      <c r="DA6" s="108"/>
      <c r="DB6" s="108"/>
      <c r="DC6" s="108"/>
      <c r="DD6" s="108"/>
      <c r="DE6" s="108"/>
      <c r="DF6" s="108"/>
      <c r="DG6" s="108"/>
      <c r="DH6" s="108"/>
      <c r="DI6" s="108"/>
      <c r="DJ6" s="108"/>
      <c r="DK6" s="108"/>
      <c r="DL6" s="108"/>
      <c r="DM6" s="108"/>
      <c r="DN6" s="108"/>
      <c r="DO6" s="108"/>
      <c r="DP6" s="108"/>
      <c r="DQ6" s="108"/>
      <c r="DR6" s="108"/>
      <c r="DS6" s="108"/>
      <c r="DT6" s="108"/>
      <c r="DU6" s="108"/>
      <c r="DV6" s="108"/>
      <c r="DW6" s="108"/>
      <c r="DX6" s="108"/>
      <c r="DY6" s="108"/>
      <c r="DZ6" s="108"/>
      <c r="EA6" s="108"/>
      <c r="EB6" s="108"/>
      <c r="EC6" s="108"/>
      <c r="ED6" s="108"/>
      <c r="EE6" s="108"/>
      <c r="EF6" s="108"/>
      <c r="EG6" s="108"/>
      <c r="EH6" s="108"/>
      <c r="EI6" s="108"/>
      <c r="EJ6" s="108"/>
      <c r="EK6" s="108"/>
      <c r="EL6" s="108"/>
      <c r="EM6" s="108"/>
      <c r="EN6" s="108"/>
      <c r="EO6" s="108"/>
      <c r="EP6" s="108"/>
      <c r="EQ6" s="108"/>
      <c r="ER6" s="108"/>
      <c r="ES6" s="108"/>
      <c r="ET6" s="108"/>
      <c r="EU6" s="108"/>
      <c r="EV6" s="108"/>
      <c r="EW6" s="108"/>
      <c r="EX6" s="108"/>
      <c r="EY6" s="108"/>
      <c r="EZ6" s="108"/>
      <c r="FA6" s="108"/>
      <c r="FB6" s="108"/>
      <c r="FC6" s="108"/>
      <c r="FD6" s="108"/>
      <c r="FE6" s="108"/>
      <c r="FF6" s="108"/>
      <c r="FG6" s="108"/>
      <c r="FH6" s="108"/>
      <c r="FI6" s="108"/>
      <c r="FJ6" s="108"/>
      <c r="FK6" s="108"/>
      <c r="FL6" s="108"/>
      <c r="FM6" s="108"/>
      <c r="FN6" s="108"/>
      <c r="FO6" s="108"/>
      <c r="FP6" s="108"/>
      <c r="FQ6" s="108"/>
      <c r="FR6" s="108"/>
      <c r="FS6" s="108"/>
      <c r="FT6" s="108"/>
    </row>
    <row r="7" spans="1:176" s="109" customFormat="1">
      <c r="A7" s="115"/>
      <c r="B7" s="116"/>
      <c r="C7" s="112"/>
      <c r="D7" s="113"/>
      <c r="E7" s="113"/>
      <c r="F7" s="113"/>
      <c r="G7" s="114"/>
      <c r="H7" s="114"/>
      <c r="I7" s="114"/>
      <c r="J7" s="114"/>
      <c r="K7" s="114"/>
      <c r="L7" s="114"/>
      <c r="M7" s="114"/>
      <c r="N7" s="114"/>
      <c r="O7" s="114"/>
      <c r="P7" s="114"/>
      <c r="Q7" s="114"/>
      <c r="R7" s="114"/>
      <c r="S7" s="114"/>
      <c r="T7" s="114"/>
      <c r="U7" s="114"/>
      <c r="V7" s="114"/>
      <c r="W7" s="114"/>
      <c r="X7" s="114"/>
      <c r="Y7" s="114"/>
      <c r="Z7" s="114"/>
      <c r="AA7" s="114"/>
      <c r="AB7" s="114"/>
      <c r="AC7" s="114"/>
      <c r="AD7" s="114"/>
      <c r="AE7" s="114"/>
      <c r="AF7" s="114"/>
      <c r="AG7" s="108"/>
      <c r="AH7" s="108"/>
      <c r="AI7" s="108"/>
      <c r="AJ7" s="108"/>
      <c r="AK7" s="108"/>
      <c r="AL7" s="108"/>
      <c r="AM7" s="108"/>
      <c r="AN7" s="108"/>
      <c r="AO7" s="108"/>
      <c r="AP7" s="108"/>
      <c r="AQ7" s="108"/>
      <c r="AR7" s="108"/>
      <c r="AS7" s="108"/>
      <c r="AT7" s="108"/>
      <c r="AU7" s="108"/>
      <c r="AV7" s="108"/>
      <c r="AW7" s="108"/>
      <c r="AX7" s="108"/>
      <c r="AY7" s="108"/>
      <c r="AZ7" s="108"/>
      <c r="BA7" s="108"/>
      <c r="BB7" s="108"/>
      <c r="BC7" s="108"/>
      <c r="BD7" s="108"/>
      <c r="BE7" s="108"/>
      <c r="BF7" s="108"/>
      <c r="BG7" s="108"/>
      <c r="BH7" s="108"/>
      <c r="BI7" s="108"/>
      <c r="BJ7" s="108"/>
      <c r="BK7" s="108"/>
      <c r="BL7" s="108"/>
      <c r="BM7" s="108"/>
      <c r="BN7" s="108"/>
      <c r="BO7" s="108"/>
      <c r="BP7" s="108"/>
      <c r="BQ7" s="108"/>
      <c r="BR7" s="108"/>
      <c r="BS7" s="108"/>
      <c r="BT7" s="108"/>
      <c r="BU7" s="108"/>
      <c r="BV7" s="108"/>
      <c r="BW7" s="108"/>
      <c r="BX7" s="108"/>
      <c r="BY7" s="108"/>
      <c r="BZ7" s="108"/>
      <c r="CA7" s="108"/>
      <c r="CB7" s="108"/>
      <c r="CC7" s="108"/>
      <c r="CD7" s="108"/>
      <c r="CE7" s="108"/>
      <c r="CF7" s="108"/>
      <c r="CG7" s="108"/>
      <c r="CH7" s="108"/>
      <c r="CI7" s="108"/>
      <c r="CJ7" s="108"/>
      <c r="CK7" s="108"/>
      <c r="CL7" s="108"/>
      <c r="CM7" s="108"/>
      <c r="CN7" s="108"/>
      <c r="CO7" s="108"/>
      <c r="CP7" s="108"/>
      <c r="CQ7" s="108"/>
      <c r="CR7" s="108"/>
      <c r="CS7" s="108"/>
      <c r="CT7" s="108"/>
      <c r="CU7" s="108"/>
      <c r="CV7" s="108"/>
      <c r="CW7" s="108"/>
      <c r="CX7" s="108"/>
      <c r="CY7" s="108"/>
      <c r="CZ7" s="108"/>
      <c r="DA7" s="108"/>
      <c r="DB7" s="108"/>
      <c r="DC7" s="108"/>
      <c r="DD7" s="108"/>
      <c r="DE7" s="108"/>
      <c r="DF7" s="108"/>
      <c r="DG7" s="108"/>
      <c r="DH7" s="108"/>
      <c r="DI7" s="108"/>
      <c r="DJ7" s="108"/>
      <c r="DK7" s="108"/>
      <c r="DL7" s="108"/>
      <c r="DM7" s="108"/>
      <c r="DN7" s="108"/>
      <c r="DO7" s="108"/>
      <c r="DP7" s="108"/>
      <c r="DQ7" s="108"/>
      <c r="DR7" s="108"/>
      <c r="DS7" s="108"/>
      <c r="DT7" s="108"/>
      <c r="DU7" s="108"/>
      <c r="DV7" s="108"/>
      <c r="DW7" s="108"/>
      <c r="DX7" s="108"/>
      <c r="DY7" s="108"/>
      <c r="DZ7" s="108"/>
      <c r="EA7" s="108"/>
      <c r="EB7" s="108"/>
      <c r="EC7" s="108"/>
      <c r="ED7" s="108"/>
      <c r="EE7" s="108"/>
      <c r="EF7" s="108"/>
      <c r="EG7" s="108"/>
      <c r="EH7" s="108"/>
      <c r="EI7" s="108"/>
      <c r="EJ7" s="108"/>
      <c r="EK7" s="108"/>
      <c r="EL7" s="108"/>
      <c r="EM7" s="108"/>
      <c r="EN7" s="108"/>
      <c r="EO7" s="108"/>
      <c r="EP7" s="108"/>
      <c r="EQ7" s="108"/>
      <c r="ER7" s="108"/>
      <c r="ES7" s="108"/>
      <c r="ET7" s="108"/>
      <c r="EU7" s="108"/>
      <c r="EV7" s="108"/>
      <c r="EW7" s="108"/>
      <c r="EX7" s="108"/>
      <c r="EY7" s="108"/>
      <c r="EZ7" s="108"/>
      <c r="FA7" s="108"/>
      <c r="FB7" s="108"/>
      <c r="FC7" s="108"/>
      <c r="FD7" s="108"/>
      <c r="FE7" s="108"/>
      <c r="FF7" s="108"/>
      <c r="FG7" s="108"/>
      <c r="FH7" s="108"/>
      <c r="FI7" s="108"/>
      <c r="FJ7" s="108"/>
      <c r="FK7" s="108"/>
      <c r="FL7" s="108"/>
      <c r="FM7" s="108"/>
      <c r="FN7" s="108"/>
      <c r="FO7" s="108"/>
      <c r="FP7" s="108"/>
      <c r="FQ7" s="108"/>
      <c r="FR7" s="108"/>
      <c r="FS7" s="108"/>
      <c r="FT7" s="108"/>
    </row>
    <row r="8" spans="1:176" s="109" customFormat="1">
      <c r="A8" s="110" t="s">
        <v>170</v>
      </c>
      <c r="B8" s="111" t="s">
        <v>225</v>
      </c>
      <c r="C8" s="112"/>
      <c r="D8" s="113"/>
      <c r="E8" s="113"/>
      <c r="F8" s="113"/>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08"/>
      <c r="AH8" s="108"/>
      <c r="AI8" s="108"/>
      <c r="AJ8" s="108"/>
      <c r="AK8" s="108"/>
      <c r="AL8" s="108"/>
      <c r="AM8" s="108"/>
      <c r="AN8" s="108"/>
      <c r="AO8" s="108"/>
      <c r="AP8" s="108"/>
      <c r="AQ8" s="108"/>
      <c r="AR8" s="108"/>
      <c r="AS8" s="108"/>
      <c r="AT8" s="108"/>
      <c r="AU8" s="108"/>
      <c r="AV8" s="108"/>
      <c r="AW8" s="108"/>
      <c r="AX8" s="108"/>
      <c r="AY8" s="108"/>
      <c r="AZ8" s="108"/>
      <c r="BA8" s="108"/>
      <c r="BB8" s="108"/>
      <c r="BC8" s="108"/>
      <c r="BD8" s="108"/>
      <c r="BE8" s="108"/>
      <c r="BF8" s="108"/>
      <c r="BG8" s="108"/>
      <c r="BH8" s="108"/>
      <c r="BI8" s="108"/>
      <c r="BJ8" s="108"/>
      <c r="BK8" s="108"/>
      <c r="BL8" s="108"/>
      <c r="BM8" s="108"/>
      <c r="BN8" s="108"/>
      <c r="BO8" s="108"/>
      <c r="BP8" s="108"/>
      <c r="BQ8" s="108"/>
      <c r="BR8" s="108"/>
      <c r="BS8" s="108"/>
      <c r="BT8" s="108"/>
      <c r="BU8" s="108"/>
      <c r="BV8" s="108"/>
      <c r="BW8" s="108"/>
      <c r="BX8" s="108"/>
      <c r="BY8" s="108"/>
      <c r="BZ8" s="108"/>
      <c r="CA8" s="108"/>
      <c r="CB8" s="108"/>
      <c r="CC8" s="108"/>
      <c r="CD8" s="108"/>
      <c r="CE8" s="108"/>
      <c r="CF8" s="108"/>
      <c r="CG8" s="108"/>
      <c r="CH8" s="108"/>
      <c r="CI8" s="108"/>
      <c r="CJ8" s="108"/>
      <c r="CK8" s="108"/>
      <c r="CL8" s="108"/>
      <c r="CM8" s="108"/>
      <c r="CN8" s="108"/>
      <c r="CO8" s="108"/>
      <c r="CP8" s="108"/>
      <c r="CQ8" s="108"/>
      <c r="CR8" s="108"/>
      <c r="CS8" s="108"/>
      <c r="CT8" s="108"/>
      <c r="CU8" s="108"/>
      <c r="CV8" s="108"/>
      <c r="CW8" s="108"/>
      <c r="CX8" s="108"/>
      <c r="CY8" s="108"/>
      <c r="CZ8" s="108"/>
      <c r="DA8" s="108"/>
      <c r="DB8" s="108"/>
      <c r="DC8" s="108"/>
      <c r="DD8" s="108"/>
      <c r="DE8" s="108"/>
      <c r="DF8" s="108"/>
      <c r="DG8" s="108"/>
      <c r="DH8" s="108"/>
      <c r="DI8" s="108"/>
      <c r="DJ8" s="108"/>
      <c r="DK8" s="108"/>
      <c r="DL8" s="108"/>
      <c r="DM8" s="108"/>
      <c r="DN8" s="108"/>
      <c r="DO8" s="108"/>
      <c r="DP8" s="108"/>
      <c r="DQ8" s="108"/>
      <c r="DR8" s="108"/>
      <c r="DS8" s="108"/>
      <c r="DT8" s="108"/>
      <c r="DU8" s="108"/>
      <c r="DV8" s="108"/>
      <c r="DW8" s="108"/>
      <c r="DX8" s="108"/>
      <c r="DY8" s="108"/>
      <c r="DZ8" s="108"/>
      <c r="EA8" s="108"/>
      <c r="EB8" s="108"/>
      <c r="EC8" s="108"/>
      <c r="ED8" s="108"/>
      <c r="EE8" s="108"/>
      <c r="EF8" s="108"/>
      <c r="EG8" s="108"/>
      <c r="EH8" s="108"/>
      <c r="EI8" s="108"/>
      <c r="EJ8" s="108"/>
      <c r="EK8" s="108"/>
      <c r="EL8" s="108"/>
      <c r="EM8" s="108"/>
      <c r="EN8" s="108"/>
      <c r="EO8" s="108"/>
      <c r="EP8" s="108"/>
      <c r="EQ8" s="108"/>
      <c r="ER8" s="108"/>
      <c r="ES8" s="108"/>
      <c r="ET8" s="108"/>
      <c r="EU8" s="108"/>
      <c r="EV8" s="108"/>
      <c r="EW8" s="108"/>
      <c r="EX8" s="108"/>
      <c r="EY8" s="108"/>
      <c r="EZ8" s="108"/>
      <c r="FA8" s="108"/>
      <c r="FB8" s="108"/>
      <c r="FC8" s="108"/>
      <c r="FD8" s="108"/>
      <c r="FE8" s="108"/>
      <c r="FF8" s="108"/>
      <c r="FG8" s="108"/>
      <c r="FH8" s="108"/>
      <c r="FI8" s="108"/>
      <c r="FJ8" s="108"/>
      <c r="FK8" s="108"/>
      <c r="FL8" s="108"/>
      <c r="FM8" s="108"/>
      <c r="FN8" s="108"/>
      <c r="FO8" s="108"/>
      <c r="FP8" s="108"/>
      <c r="FQ8" s="108"/>
      <c r="FR8" s="108"/>
      <c r="FS8" s="108"/>
      <c r="FT8" s="108"/>
    </row>
    <row r="9" spans="1:176" s="109" customFormat="1">
      <c r="A9" s="115"/>
      <c r="B9" s="116"/>
      <c r="C9" s="112"/>
      <c r="D9" s="113"/>
      <c r="E9" s="113"/>
      <c r="F9" s="113"/>
      <c r="G9" s="114"/>
      <c r="H9" s="114"/>
      <c r="I9" s="114"/>
      <c r="J9" s="114"/>
      <c r="K9" s="114"/>
      <c r="L9" s="114"/>
      <c r="M9" s="114"/>
      <c r="N9" s="114"/>
      <c r="O9" s="114"/>
      <c r="P9" s="114"/>
      <c r="Q9" s="114"/>
      <c r="R9" s="114"/>
      <c r="S9" s="114"/>
      <c r="T9" s="114"/>
      <c r="U9" s="114"/>
      <c r="V9" s="114"/>
      <c r="W9" s="114"/>
      <c r="X9" s="114"/>
      <c r="Y9" s="114"/>
      <c r="Z9" s="114"/>
      <c r="AA9" s="114"/>
      <c r="AB9" s="114"/>
      <c r="AC9" s="114"/>
      <c r="AD9" s="114"/>
      <c r="AE9" s="114"/>
      <c r="AF9" s="114"/>
      <c r="AG9" s="108"/>
      <c r="AH9" s="108"/>
      <c r="AI9" s="108"/>
      <c r="AJ9" s="108"/>
      <c r="AK9" s="108"/>
      <c r="AL9" s="108"/>
      <c r="AM9" s="108"/>
      <c r="AN9" s="108"/>
      <c r="AO9" s="108"/>
      <c r="AP9" s="108"/>
      <c r="AQ9" s="108"/>
      <c r="AR9" s="108"/>
      <c r="AS9" s="108"/>
      <c r="AT9" s="108"/>
      <c r="AU9" s="108"/>
      <c r="AV9" s="108"/>
      <c r="AW9" s="108"/>
      <c r="AX9" s="108"/>
      <c r="AY9" s="108"/>
      <c r="AZ9" s="108"/>
      <c r="BA9" s="108"/>
      <c r="BB9" s="108"/>
      <c r="BC9" s="108"/>
      <c r="BD9" s="108"/>
      <c r="BE9" s="108"/>
      <c r="BF9" s="108"/>
      <c r="BG9" s="108"/>
      <c r="BH9" s="108"/>
      <c r="BI9" s="108"/>
      <c r="BJ9" s="108"/>
      <c r="BK9" s="108"/>
      <c r="BL9" s="108"/>
      <c r="BM9" s="108"/>
      <c r="BN9" s="108"/>
      <c r="BO9" s="108"/>
      <c r="BP9" s="108"/>
      <c r="BQ9" s="108"/>
      <c r="BR9" s="108"/>
      <c r="BS9" s="108"/>
      <c r="BT9" s="108"/>
      <c r="BU9" s="108"/>
      <c r="BV9" s="108"/>
      <c r="BW9" s="108"/>
      <c r="BX9" s="108"/>
      <c r="BY9" s="108"/>
      <c r="BZ9" s="108"/>
      <c r="CA9" s="108"/>
      <c r="CB9" s="108"/>
      <c r="CC9" s="108"/>
      <c r="CD9" s="108"/>
      <c r="CE9" s="108"/>
      <c r="CF9" s="108"/>
      <c r="CG9" s="108"/>
      <c r="CH9" s="108"/>
      <c r="CI9" s="108"/>
      <c r="CJ9" s="108"/>
      <c r="CK9" s="108"/>
      <c r="CL9" s="108"/>
      <c r="CM9" s="108"/>
      <c r="CN9" s="108"/>
      <c r="CO9" s="108"/>
      <c r="CP9" s="108"/>
      <c r="CQ9" s="108"/>
      <c r="CR9" s="108"/>
      <c r="CS9" s="108"/>
      <c r="CT9" s="108"/>
      <c r="CU9" s="108"/>
      <c r="CV9" s="108"/>
      <c r="CW9" s="108"/>
      <c r="CX9" s="108"/>
      <c r="CY9" s="108"/>
      <c r="CZ9" s="108"/>
      <c r="DA9" s="108"/>
      <c r="DB9" s="108"/>
      <c r="DC9" s="108"/>
      <c r="DD9" s="108"/>
      <c r="DE9" s="108"/>
      <c r="DF9" s="108"/>
      <c r="DG9" s="108"/>
      <c r="DH9" s="108"/>
      <c r="DI9" s="108"/>
      <c r="DJ9" s="108"/>
      <c r="DK9" s="108"/>
      <c r="DL9" s="108"/>
      <c r="DM9" s="108"/>
      <c r="DN9" s="108"/>
      <c r="DO9" s="108"/>
      <c r="DP9" s="108"/>
      <c r="DQ9" s="108"/>
      <c r="DR9" s="108"/>
      <c r="DS9" s="108"/>
      <c r="DT9" s="108"/>
      <c r="DU9" s="108"/>
      <c r="DV9" s="108"/>
      <c r="DW9" s="108"/>
      <c r="DX9" s="108"/>
      <c r="DY9" s="108"/>
      <c r="DZ9" s="108"/>
      <c r="EA9" s="108"/>
      <c r="EB9" s="108"/>
      <c r="EC9" s="108"/>
      <c r="ED9" s="108"/>
      <c r="EE9" s="108"/>
      <c r="EF9" s="108"/>
      <c r="EG9" s="108"/>
      <c r="EH9" s="108"/>
      <c r="EI9" s="108"/>
      <c r="EJ9" s="108"/>
      <c r="EK9" s="108"/>
      <c r="EL9" s="108"/>
      <c r="EM9" s="108"/>
      <c r="EN9" s="108"/>
      <c r="EO9" s="108"/>
      <c r="EP9" s="108"/>
      <c r="EQ9" s="108"/>
      <c r="ER9" s="108"/>
      <c r="ES9" s="108"/>
      <c r="ET9" s="108"/>
      <c r="EU9" s="108"/>
      <c r="EV9" s="108"/>
      <c r="EW9" s="108"/>
      <c r="EX9" s="108"/>
      <c r="EY9" s="108"/>
      <c r="EZ9" s="108"/>
      <c r="FA9" s="108"/>
      <c r="FB9" s="108"/>
      <c r="FC9" s="108"/>
      <c r="FD9" s="108"/>
      <c r="FE9" s="108"/>
      <c r="FF9" s="108"/>
      <c r="FG9" s="108"/>
      <c r="FH9" s="108"/>
      <c r="FI9" s="108"/>
      <c r="FJ9" s="108"/>
      <c r="FK9" s="108"/>
      <c r="FL9" s="108"/>
      <c r="FM9" s="108"/>
      <c r="FN9" s="108"/>
      <c r="FO9" s="108"/>
      <c r="FP9" s="108"/>
      <c r="FQ9" s="108"/>
      <c r="FR9" s="108"/>
      <c r="FS9" s="108"/>
      <c r="FT9" s="108"/>
    </row>
    <row r="10" spans="1:176" s="109" customFormat="1" ht="198">
      <c r="A10" s="115"/>
      <c r="B10" s="116" t="s">
        <v>226</v>
      </c>
      <c r="C10" s="112"/>
      <c r="D10" s="113"/>
      <c r="E10" s="113"/>
      <c r="F10" s="113"/>
      <c r="G10" s="114"/>
      <c r="H10" s="114"/>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08"/>
      <c r="AH10" s="108"/>
      <c r="AI10" s="108"/>
      <c r="AJ10" s="108"/>
      <c r="AK10" s="108"/>
      <c r="AL10" s="108"/>
      <c r="AM10" s="108"/>
      <c r="AN10" s="108"/>
      <c r="AO10" s="108"/>
      <c r="AP10" s="108"/>
      <c r="AQ10" s="108"/>
      <c r="AR10" s="108"/>
      <c r="AS10" s="108"/>
      <c r="AT10" s="108"/>
      <c r="AU10" s="108"/>
      <c r="AV10" s="108"/>
      <c r="AW10" s="108"/>
      <c r="AX10" s="108"/>
      <c r="AY10" s="108"/>
      <c r="AZ10" s="108"/>
      <c r="BA10" s="108"/>
      <c r="BB10" s="108"/>
      <c r="BC10" s="108"/>
      <c r="BD10" s="108"/>
      <c r="BE10" s="108"/>
      <c r="BF10" s="108"/>
      <c r="BG10" s="108"/>
      <c r="BH10" s="108"/>
      <c r="BI10" s="108"/>
      <c r="BJ10" s="108"/>
      <c r="BK10" s="108"/>
      <c r="BL10" s="108"/>
      <c r="BM10" s="108"/>
      <c r="BN10" s="108"/>
      <c r="BO10" s="108"/>
      <c r="BP10" s="108"/>
      <c r="BQ10" s="108"/>
      <c r="BR10" s="108"/>
      <c r="BS10" s="108"/>
      <c r="BT10" s="108"/>
      <c r="BU10" s="108"/>
      <c r="BV10" s="108"/>
      <c r="BW10" s="108"/>
      <c r="BX10" s="108"/>
      <c r="BY10" s="108"/>
      <c r="BZ10" s="108"/>
      <c r="CA10" s="108"/>
      <c r="CB10" s="108"/>
      <c r="CC10" s="108"/>
      <c r="CD10" s="108"/>
      <c r="CE10" s="108"/>
      <c r="CF10" s="108"/>
      <c r="CG10" s="108"/>
      <c r="CH10" s="108"/>
      <c r="CI10" s="108"/>
      <c r="CJ10" s="108"/>
      <c r="CK10" s="108"/>
      <c r="CL10" s="108"/>
      <c r="CM10" s="108"/>
      <c r="CN10" s="108"/>
      <c r="CO10" s="108"/>
      <c r="CP10" s="108"/>
      <c r="CQ10" s="108"/>
      <c r="CR10" s="108"/>
      <c r="CS10" s="108"/>
      <c r="CT10" s="108"/>
      <c r="CU10" s="108"/>
      <c r="CV10" s="108"/>
      <c r="CW10" s="108"/>
      <c r="CX10" s="108"/>
      <c r="CY10" s="108"/>
      <c r="CZ10" s="108"/>
      <c r="DA10" s="108"/>
      <c r="DB10" s="108"/>
      <c r="DC10" s="108"/>
      <c r="DD10" s="108"/>
      <c r="DE10" s="108"/>
      <c r="DF10" s="108"/>
      <c r="DG10" s="108"/>
      <c r="DH10" s="108"/>
      <c r="DI10" s="108"/>
      <c r="DJ10" s="108"/>
      <c r="DK10" s="108"/>
      <c r="DL10" s="108"/>
      <c r="DM10" s="108"/>
      <c r="DN10" s="108"/>
      <c r="DO10" s="108"/>
      <c r="DP10" s="108"/>
      <c r="DQ10" s="108"/>
      <c r="DR10" s="108"/>
      <c r="DS10" s="108"/>
      <c r="DT10" s="108"/>
      <c r="DU10" s="108"/>
      <c r="DV10" s="108"/>
      <c r="DW10" s="108"/>
      <c r="DX10" s="108"/>
      <c r="DY10" s="108"/>
      <c r="DZ10" s="108"/>
      <c r="EA10" s="108"/>
      <c r="EB10" s="108"/>
      <c r="EC10" s="108"/>
      <c r="ED10" s="108"/>
      <c r="EE10" s="108"/>
      <c r="EF10" s="108"/>
      <c r="EG10" s="108"/>
      <c r="EH10" s="108"/>
      <c r="EI10" s="108"/>
      <c r="EJ10" s="108"/>
      <c r="EK10" s="108"/>
      <c r="EL10" s="108"/>
      <c r="EM10" s="108"/>
      <c r="EN10" s="108"/>
      <c r="EO10" s="108"/>
      <c r="EP10" s="108"/>
      <c r="EQ10" s="108"/>
      <c r="ER10" s="108"/>
      <c r="ES10" s="108"/>
      <c r="ET10" s="108"/>
      <c r="EU10" s="108"/>
      <c r="EV10" s="108"/>
      <c r="EW10" s="108"/>
      <c r="EX10" s="108"/>
      <c r="EY10" s="108"/>
      <c r="EZ10" s="108"/>
      <c r="FA10" s="108"/>
      <c r="FB10" s="108"/>
      <c r="FC10" s="108"/>
      <c r="FD10" s="108"/>
      <c r="FE10" s="108"/>
      <c r="FF10" s="108"/>
      <c r="FG10" s="108"/>
      <c r="FH10" s="108"/>
      <c r="FI10" s="108"/>
      <c r="FJ10" s="108"/>
      <c r="FK10" s="108"/>
      <c r="FL10" s="108"/>
      <c r="FM10" s="108"/>
      <c r="FN10" s="108"/>
      <c r="FO10" s="108"/>
      <c r="FP10" s="108"/>
      <c r="FQ10" s="108"/>
      <c r="FR10" s="108"/>
      <c r="FS10" s="108"/>
      <c r="FT10" s="108"/>
    </row>
    <row r="11" spans="1:176" s="109" customFormat="1">
      <c r="A11" s="115"/>
      <c r="B11" s="116"/>
      <c r="C11" s="112"/>
      <c r="D11" s="113"/>
      <c r="E11" s="113"/>
      <c r="F11" s="113"/>
      <c r="G11" s="114"/>
      <c r="H11" s="114"/>
      <c r="I11" s="114"/>
      <c r="J11" s="114"/>
      <c r="K11" s="114"/>
      <c r="L11" s="114"/>
      <c r="M11" s="114"/>
      <c r="N11" s="114"/>
      <c r="O11" s="114"/>
      <c r="P11" s="114"/>
      <c r="Q11" s="114"/>
      <c r="R11" s="114"/>
      <c r="S11" s="114"/>
      <c r="T11" s="114"/>
      <c r="U11" s="114"/>
      <c r="V11" s="114"/>
      <c r="W11" s="114"/>
      <c r="X11" s="114"/>
      <c r="Y11" s="114"/>
      <c r="Z11" s="114"/>
      <c r="AA11" s="114"/>
      <c r="AB11" s="114"/>
      <c r="AC11" s="114"/>
      <c r="AD11" s="114"/>
      <c r="AE11" s="114"/>
      <c r="AF11" s="114"/>
      <c r="AG11" s="108"/>
      <c r="AH11" s="108"/>
      <c r="AI11" s="108"/>
      <c r="AJ11" s="108"/>
      <c r="AK11" s="108"/>
      <c r="AL11" s="108"/>
      <c r="AM11" s="108"/>
      <c r="AN11" s="108"/>
      <c r="AO11" s="108"/>
      <c r="AP11" s="108"/>
      <c r="AQ11" s="108"/>
      <c r="AR11" s="108"/>
      <c r="AS11" s="108"/>
      <c r="AT11" s="108"/>
      <c r="AU11" s="108"/>
      <c r="AV11" s="108"/>
      <c r="AW11" s="108"/>
      <c r="AX11" s="108"/>
      <c r="AY11" s="108"/>
      <c r="AZ11" s="108"/>
      <c r="BA11" s="108"/>
      <c r="BB11" s="108"/>
      <c r="BC11" s="108"/>
      <c r="BD11" s="108"/>
      <c r="BE11" s="108"/>
      <c r="BF11" s="108"/>
      <c r="BG11" s="108"/>
      <c r="BH11" s="108"/>
      <c r="BI11" s="108"/>
      <c r="BJ11" s="108"/>
      <c r="BK11" s="108"/>
      <c r="BL11" s="108"/>
      <c r="BM11" s="108"/>
      <c r="BN11" s="108"/>
      <c r="BO11" s="108"/>
      <c r="BP11" s="108"/>
      <c r="BQ11" s="108"/>
      <c r="BR11" s="108"/>
      <c r="BS11" s="108"/>
      <c r="BT11" s="108"/>
      <c r="BU11" s="108"/>
      <c r="BV11" s="108"/>
      <c r="BW11" s="108"/>
      <c r="BX11" s="108"/>
      <c r="BY11" s="108"/>
      <c r="BZ11" s="108"/>
      <c r="CA11" s="108"/>
      <c r="CB11" s="108"/>
      <c r="CC11" s="108"/>
      <c r="CD11" s="108"/>
      <c r="CE11" s="108"/>
      <c r="CF11" s="108"/>
      <c r="CG11" s="108"/>
      <c r="CH11" s="108"/>
      <c r="CI11" s="108"/>
      <c r="CJ11" s="108"/>
      <c r="CK11" s="108"/>
      <c r="CL11" s="108"/>
      <c r="CM11" s="108"/>
      <c r="CN11" s="108"/>
      <c r="CO11" s="108"/>
      <c r="CP11" s="108"/>
      <c r="CQ11" s="108"/>
      <c r="CR11" s="108"/>
      <c r="CS11" s="108"/>
      <c r="CT11" s="108"/>
      <c r="CU11" s="108"/>
      <c r="CV11" s="108"/>
      <c r="CW11" s="108"/>
      <c r="CX11" s="108"/>
      <c r="CY11" s="108"/>
      <c r="CZ11" s="108"/>
      <c r="DA11" s="108"/>
      <c r="DB11" s="108"/>
      <c r="DC11" s="108"/>
      <c r="DD11" s="108"/>
      <c r="DE11" s="108"/>
      <c r="DF11" s="108"/>
      <c r="DG11" s="108"/>
      <c r="DH11" s="108"/>
      <c r="DI11" s="108"/>
      <c r="DJ11" s="108"/>
      <c r="DK11" s="108"/>
      <c r="DL11" s="108"/>
      <c r="DM11" s="108"/>
      <c r="DN11" s="108"/>
      <c r="DO11" s="108"/>
      <c r="DP11" s="108"/>
      <c r="DQ11" s="108"/>
      <c r="DR11" s="108"/>
      <c r="DS11" s="108"/>
      <c r="DT11" s="108"/>
      <c r="DU11" s="108"/>
      <c r="DV11" s="108"/>
      <c r="DW11" s="108"/>
      <c r="DX11" s="108"/>
      <c r="DY11" s="108"/>
      <c r="DZ11" s="108"/>
      <c r="EA11" s="108"/>
      <c r="EB11" s="108"/>
      <c r="EC11" s="108"/>
      <c r="ED11" s="108"/>
      <c r="EE11" s="108"/>
      <c r="EF11" s="108"/>
      <c r="EG11" s="108"/>
      <c r="EH11" s="108"/>
      <c r="EI11" s="108"/>
      <c r="EJ11" s="108"/>
      <c r="EK11" s="108"/>
      <c r="EL11" s="108"/>
      <c r="EM11" s="108"/>
      <c r="EN11" s="108"/>
      <c r="EO11" s="108"/>
      <c r="EP11" s="108"/>
      <c r="EQ11" s="108"/>
      <c r="ER11" s="108"/>
      <c r="ES11" s="108"/>
      <c r="ET11" s="108"/>
      <c r="EU11" s="108"/>
      <c r="EV11" s="108"/>
      <c r="EW11" s="108"/>
      <c r="EX11" s="108"/>
      <c r="EY11" s="108"/>
      <c r="EZ11" s="108"/>
      <c r="FA11" s="108"/>
      <c r="FB11" s="108"/>
      <c r="FC11" s="108"/>
      <c r="FD11" s="108"/>
      <c r="FE11" s="108"/>
      <c r="FF11" s="108"/>
      <c r="FG11" s="108"/>
      <c r="FH11" s="108"/>
      <c r="FI11" s="108"/>
      <c r="FJ11" s="108"/>
      <c r="FK11" s="108"/>
      <c r="FL11" s="108"/>
      <c r="FM11" s="108"/>
      <c r="FN11" s="108"/>
      <c r="FO11" s="108"/>
      <c r="FP11" s="108"/>
      <c r="FQ11" s="108"/>
      <c r="FR11" s="108"/>
      <c r="FS11" s="108"/>
      <c r="FT11" s="108"/>
    </row>
    <row r="12" spans="1:176" s="109" customFormat="1" ht="26.4">
      <c r="A12" s="115" t="s">
        <v>172</v>
      </c>
      <c r="B12" s="116" t="s">
        <v>227</v>
      </c>
      <c r="C12" s="125" t="s">
        <v>228</v>
      </c>
      <c r="D12" s="126" t="e">
        <f>+#REF!</f>
        <v>#REF!</v>
      </c>
      <c r="E12" s="126"/>
      <c r="F12" s="126"/>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08"/>
      <c r="AH12" s="108"/>
      <c r="AI12" s="108"/>
      <c r="AJ12" s="108"/>
      <c r="AK12" s="108"/>
      <c r="AL12" s="108"/>
      <c r="AM12" s="108"/>
      <c r="AN12" s="108"/>
      <c r="AO12" s="108"/>
      <c r="AP12" s="108"/>
      <c r="AQ12" s="108"/>
      <c r="AR12" s="108"/>
      <c r="AS12" s="108"/>
      <c r="AT12" s="108"/>
      <c r="AU12" s="108"/>
      <c r="AV12" s="108"/>
      <c r="AW12" s="108"/>
      <c r="AX12" s="108"/>
      <c r="AY12" s="108"/>
      <c r="AZ12" s="108"/>
      <c r="BA12" s="108"/>
      <c r="BB12" s="108"/>
      <c r="BC12" s="108"/>
      <c r="BD12" s="108"/>
      <c r="BE12" s="108"/>
      <c r="BF12" s="108"/>
      <c r="BG12" s="108"/>
      <c r="BH12" s="108"/>
      <c r="BI12" s="108"/>
      <c r="BJ12" s="108"/>
      <c r="BK12" s="108"/>
      <c r="BL12" s="108"/>
      <c r="BM12" s="108"/>
      <c r="BN12" s="108"/>
      <c r="BO12" s="108"/>
      <c r="BP12" s="108"/>
      <c r="BQ12" s="108"/>
      <c r="BR12" s="108"/>
      <c r="BS12" s="108"/>
      <c r="BT12" s="108"/>
      <c r="BU12" s="108"/>
      <c r="BV12" s="108"/>
      <c r="BW12" s="108"/>
      <c r="BX12" s="108"/>
      <c r="BY12" s="108"/>
      <c r="BZ12" s="108"/>
      <c r="CA12" s="108"/>
      <c r="CB12" s="108"/>
      <c r="CC12" s="108"/>
      <c r="CD12" s="108"/>
      <c r="CE12" s="108"/>
      <c r="CF12" s="108"/>
      <c r="CG12" s="108"/>
      <c r="CH12" s="108"/>
      <c r="CI12" s="108"/>
      <c r="CJ12" s="108"/>
      <c r="CK12" s="108"/>
      <c r="CL12" s="108"/>
      <c r="CM12" s="108"/>
      <c r="CN12" s="108"/>
      <c r="CO12" s="108"/>
      <c r="CP12" s="108"/>
      <c r="CQ12" s="108"/>
      <c r="CR12" s="108"/>
      <c r="CS12" s="108"/>
      <c r="CT12" s="108"/>
      <c r="CU12" s="108"/>
      <c r="CV12" s="108"/>
      <c r="CW12" s="108"/>
      <c r="CX12" s="108"/>
      <c r="CY12" s="108"/>
      <c r="CZ12" s="108"/>
      <c r="DA12" s="108"/>
      <c r="DB12" s="108"/>
      <c r="DC12" s="108"/>
      <c r="DD12" s="108"/>
      <c r="DE12" s="108"/>
      <c r="DF12" s="108"/>
      <c r="DG12" s="108"/>
      <c r="DH12" s="108"/>
      <c r="DI12" s="108"/>
      <c r="DJ12" s="108"/>
      <c r="DK12" s="108"/>
      <c r="DL12" s="108"/>
      <c r="DM12" s="108"/>
      <c r="DN12" s="108"/>
      <c r="DO12" s="108"/>
      <c r="DP12" s="108"/>
      <c r="DQ12" s="108"/>
      <c r="DR12" s="108"/>
      <c r="DS12" s="108"/>
      <c r="DT12" s="108"/>
      <c r="DU12" s="108"/>
      <c r="DV12" s="108"/>
      <c r="DW12" s="108"/>
      <c r="DX12" s="108"/>
      <c r="DY12" s="108"/>
      <c r="DZ12" s="108"/>
      <c r="EA12" s="108"/>
      <c r="EB12" s="108"/>
      <c r="EC12" s="108"/>
      <c r="ED12" s="108"/>
      <c r="EE12" s="108"/>
      <c r="EF12" s="108"/>
      <c r="EG12" s="108"/>
      <c r="EH12" s="108"/>
      <c r="EI12" s="108"/>
      <c r="EJ12" s="108"/>
      <c r="EK12" s="108"/>
      <c r="EL12" s="108"/>
      <c r="EM12" s="108"/>
      <c r="EN12" s="108"/>
      <c r="EO12" s="108"/>
      <c r="EP12" s="108"/>
      <c r="EQ12" s="108"/>
      <c r="ER12" s="108"/>
      <c r="ES12" s="108"/>
      <c r="ET12" s="108"/>
      <c r="EU12" s="108"/>
      <c r="EV12" s="108"/>
      <c r="EW12" s="108"/>
      <c r="EX12" s="108"/>
      <c r="EY12" s="108"/>
      <c r="EZ12" s="108"/>
      <c r="FA12" s="108"/>
      <c r="FB12" s="108"/>
      <c r="FC12" s="108"/>
      <c r="FD12" s="108"/>
      <c r="FE12" s="108"/>
      <c r="FF12" s="108"/>
      <c r="FG12" s="108"/>
      <c r="FH12" s="108"/>
      <c r="FI12" s="108"/>
      <c r="FJ12" s="108"/>
      <c r="FK12" s="108"/>
      <c r="FL12" s="108"/>
      <c r="FM12" s="108"/>
      <c r="FN12" s="108"/>
      <c r="FO12" s="108"/>
      <c r="FP12" s="108"/>
      <c r="FQ12" s="108"/>
      <c r="FR12" s="108"/>
      <c r="FS12" s="108"/>
      <c r="FT12" s="108"/>
    </row>
    <row r="13" spans="1:176" s="109" customFormat="1">
      <c r="A13" s="115"/>
      <c r="B13" s="116"/>
      <c r="C13" s="112"/>
      <c r="D13" s="113"/>
      <c r="E13" s="113"/>
      <c r="F13" s="113"/>
      <c r="G13" s="114"/>
      <c r="H13" s="114"/>
      <c r="I13" s="114"/>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08"/>
      <c r="AH13" s="108"/>
      <c r="AI13" s="108"/>
      <c r="AJ13" s="108"/>
      <c r="AK13" s="108"/>
      <c r="AL13" s="108"/>
      <c r="AM13" s="108"/>
      <c r="AN13" s="108"/>
      <c r="AO13" s="108"/>
      <c r="AP13" s="108"/>
      <c r="AQ13" s="108"/>
      <c r="AR13" s="108"/>
      <c r="AS13" s="108"/>
      <c r="AT13" s="108"/>
      <c r="AU13" s="108"/>
      <c r="AV13" s="108"/>
      <c r="AW13" s="108"/>
      <c r="AX13" s="108"/>
      <c r="AY13" s="108"/>
      <c r="AZ13" s="108"/>
      <c r="BA13" s="108"/>
      <c r="BB13" s="108"/>
      <c r="BC13" s="108"/>
      <c r="BD13" s="108"/>
      <c r="BE13" s="108"/>
      <c r="BF13" s="108"/>
      <c r="BG13" s="108"/>
      <c r="BH13" s="108"/>
      <c r="BI13" s="108"/>
      <c r="BJ13" s="108"/>
      <c r="BK13" s="108"/>
      <c r="BL13" s="108"/>
      <c r="BM13" s="108"/>
      <c r="BN13" s="108"/>
      <c r="BO13" s="108"/>
      <c r="BP13" s="108"/>
      <c r="BQ13" s="108"/>
      <c r="BR13" s="108"/>
      <c r="BS13" s="108"/>
      <c r="BT13" s="108"/>
      <c r="BU13" s="108"/>
      <c r="BV13" s="108"/>
      <c r="BW13" s="108"/>
      <c r="BX13" s="108"/>
      <c r="BY13" s="108"/>
      <c r="BZ13" s="108"/>
      <c r="CA13" s="108"/>
      <c r="CB13" s="108"/>
      <c r="CC13" s="108"/>
      <c r="CD13" s="108"/>
      <c r="CE13" s="108"/>
      <c r="CF13" s="108"/>
      <c r="CG13" s="108"/>
      <c r="CH13" s="108"/>
      <c r="CI13" s="108"/>
      <c r="CJ13" s="108"/>
      <c r="CK13" s="108"/>
      <c r="CL13" s="108"/>
      <c r="CM13" s="108"/>
      <c r="CN13" s="108"/>
      <c r="CO13" s="108"/>
      <c r="CP13" s="108"/>
      <c r="CQ13" s="108"/>
      <c r="CR13" s="108"/>
      <c r="CS13" s="108"/>
      <c r="CT13" s="108"/>
      <c r="CU13" s="108"/>
      <c r="CV13" s="108"/>
      <c r="CW13" s="108"/>
      <c r="CX13" s="108"/>
      <c r="CY13" s="108"/>
      <c r="CZ13" s="108"/>
      <c r="DA13" s="108"/>
      <c r="DB13" s="108"/>
      <c r="DC13" s="108"/>
      <c r="DD13" s="108"/>
      <c r="DE13" s="108"/>
      <c r="DF13" s="108"/>
      <c r="DG13" s="108"/>
      <c r="DH13" s="108"/>
      <c r="DI13" s="108"/>
      <c r="DJ13" s="108"/>
      <c r="DK13" s="108"/>
      <c r="DL13" s="108"/>
      <c r="DM13" s="108"/>
      <c r="DN13" s="108"/>
      <c r="DO13" s="108"/>
      <c r="DP13" s="108"/>
      <c r="DQ13" s="108"/>
      <c r="DR13" s="108"/>
      <c r="DS13" s="108"/>
      <c r="DT13" s="108"/>
      <c r="DU13" s="108"/>
      <c r="DV13" s="108"/>
      <c r="DW13" s="108"/>
      <c r="DX13" s="108"/>
      <c r="DY13" s="108"/>
      <c r="DZ13" s="108"/>
      <c r="EA13" s="108"/>
      <c r="EB13" s="108"/>
      <c r="EC13" s="108"/>
      <c r="ED13" s="108"/>
      <c r="EE13" s="108"/>
      <c r="EF13" s="108"/>
      <c r="EG13" s="108"/>
      <c r="EH13" s="108"/>
      <c r="EI13" s="108"/>
      <c r="EJ13" s="108"/>
      <c r="EK13" s="108"/>
      <c r="EL13" s="108"/>
      <c r="EM13" s="108"/>
      <c r="EN13" s="108"/>
      <c r="EO13" s="108"/>
      <c r="EP13" s="108"/>
      <c r="EQ13" s="108"/>
      <c r="ER13" s="108"/>
      <c r="ES13" s="108"/>
      <c r="ET13" s="108"/>
      <c r="EU13" s="108"/>
      <c r="EV13" s="108"/>
      <c r="EW13" s="108"/>
      <c r="EX13" s="108"/>
      <c r="EY13" s="108"/>
      <c r="EZ13" s="108"/>
      <c r="FA13" s="108"/>
      <c r="FB13" s="108"/>
      <c r="FC13" s="108"/>
      <c r="FD13" s="108"/>
      <c r="FE13" s="108"/>
      <c r="FF13" s="108"/>
      <c r="FG13" s="108"/>
      <c r="FH13" s="108"/>
      <c r="FI13" s="108"/>
      <c r="FJ13" s="108"/>
      <c r="FK13" s="108"/>
      <c r="FL13" s="108"/>
      <c r="FM13" s="108"/>
      <c r="FN13" s="108"/>
      <c r="FO13" s="108"/>
      <c r="FP13" s="108"/>
      <c r="FQ13" s="108"/>
      <c r="FR13" s="108"/>
      <c r="FS13" s="108"/>
      <c r="FT13" s="108"/>
    </row>
    <row r="14" spans="1:176" s="109" customFormat="1" ht="26.4">
      <c r="A14" s="115" t="s">
        <v>185</v>
      </c>
      <c r="B14" s="116" t="s">
        <v>229</v>
      </c>
      <c r="C14" s="112" t="s">
        <v>228</v>
      </c>
      <c r="D14" s="113" t="s">
        <v>15</v>
      </c>
      <c r="E14" s="113"/>
      <c r="F14" s="113"/>
      <c r="G14" s="121"/>
      <c r="H14" s="114"/>
      <c r="I14" s="114"/>
      <c r="J14" s="114"/>
      <c r="K14" s="114"/>
      <c r="L14" s="114"/>
      <c r="M14" s="114"/>
      <c r="N14" s="114"/>
      <c r="O14" s="114"/>
      <c r="P14" s="114"/>
      <c r="Q14" s="114"/>
      <c r="R14" s="114"/>
      <c r="S14" s="114"/>
      <c r="T14" s="114"/>
      <c r="U14" s="114"/>
      <c r="V14" s="114"/>
      <c r="W14" s="114"/>
      <c r="X14" s="114"/>
      <c r="Y14" s="114"/>
      <c r="Z14" s="114"/>
      <c r="AA14" s="114"/>
      <c r="AB14" s="114"/>
      <c r="AC14" s="114"/>
      <c r="AD14" s="114"/>
      <c r="AE14" s="114"/>
      <c r="AF14" s="114"/>
      <c r="AG14" s="108"/>
      <c r="AH14" s="108"/>
      <c r="AI14" s="108"/>
      <c r="AJ14" s="108"/>
      <c r="AK14" s="108"/>
      <c r="AL14" s="108"/>
      <c r="AM14" s="108"/>
      <c r="AN14" s="108"/>
      <c r="AO14" s="108"/>
      <c r="AP14" s="108"/>
      <c r="AQ14" s="108"/>
      <c r="AR14" s="108"/>
      <c r="AS14" s="108"/>
      <c r="AT14" s="108"/>
      <c r="AU14" s="108"/>
      <c r="AV14" s="108"/>
      <c r="AW14" s="108"/>
      <c r="AX14" s="108"/>
      <c r="AY14" s="108"/>
      <c r="AZ14" s="108"/>
      <c r="BA14" s="108"/>
      <c r="BB14" s="108"/>
      <c r="BC14" s="108"/>
      <c r="BD14" s="108"/>
      <c r="BE14" s="108"/>
      <c r="BF14" s="108"/>
      <c r="BG14" s="108"/>
      <c r="BH14" s="108"/>
      <c r="BI14" s="108"/>
      <c r="BJ14" s="108"/>
      <c r="BK14" s="108"/>
      <c r="BL14" s="108"/>
      <c r="BM14" s="108"/>
      <c r="BN14" s="108"/>
      <c r="BO14" s="108"/>
      <c r="BP14" s="108"/>
      <c r="BQ14" s="108"/>
      <c r="BR14" s="108"/>
      <c r="BS14" s="108"/>
      <c r="BT14" s="108"/>
      <c r="BU14" s="108"/>
      <c r="BV14" s="108"/>
      <c r="BW14" s="108"/>
      <c r="BX14" s="108"/>
      <c r="BY14" s="108"/>
      <c r="BZ14" s="108"/>
      <c r="CA14" s="108"/>
      <c r="CB14" s="108"/>
      <c r="CC14" s="108"/>
      <c r="CD14" s="108"/>
      <c r="CE14" s="108"/>
      <c r="CF14" s="108"/>
      <c r="CG14" s="108"/>
      <c r="CH14" s="108"/>
      <c r="CI14" s="108"/>
      <c r="CJ14" s="108"/>
      <c r="CK14" s="108"/>
      <c r="CL14" s="108"/>
      <c r="CM14" s="108"/>
      <c r="CN14" s="108"/>
      <c r="CO14" s="108"/>
      <c r="CP14" s="108"/>
      <c r="CQ14" s="108"/>
      <c r="CR14" s="108"/>
      <c r="CS14" s="108"/>
      <c r="CT14" s="108"/>
      <c r="CU14" s="108"/>
      <c r="CV14" s="108"/>
      <c r="CW14" s="108"/>
      <c r="CX14" s="108"/>
      <c r="CY14" s="108"/>
      <c r="CZ14" s="108"/>
      <c r="DA14" s="108"/>
      <c r="DB14" s="108"/>
      <c r="DC14" s="108"/>
      <c r="DD14" s="108"/>
      <c r="DE14" s="108"/>
      <c r="DF14" s="108"/>
      <c r="DG14" s="108"/>
      <c r="DH14" s="108"/>
      <c r="DI14" s="108"/>
      <c r="DJ14" s="108"/>
      <c r="DK14" s="108"/>
      <c r="DL14" s="108"/>
      <c r="DM14" s="108"/>
      <c r="DN14" s="108"/>
      <c r="DO14" s="108"/>
      <c r="DP14" s="108"/>
      <c r="DQ14" s="108"/>
      <c r="DR14" s="108"/>
      <c r="DS14" s="108"/>
      <c r="DT14" s="108"/>
      <c r="DU14" s="108"/>
      <c r="DV14" s="108"/>
      <c r="DW14" s="108"/>
      <c r="DX14" s="108"/>
      <c r="DY14" s="108"/>
      <c r="DZ14" s="108"/>
      <c r="EA14" s="108"/>
      <c r="EB14" s="108"/>
      <c r="EC14" s="108"/>
      <c r="ED14" s="108"/>
      <c r="EE14" s="108"/>
      <c r="EF14" s="108"/>
      <c r="EG14" s="108"/>
      <c r="EH14" s="108"/>
      <c r="EI14" s="108"/>
      <c r="EJ14" s="108"/>
      <c r="EK14" s="108"/>
      <c r="EL14" s="108"/>
      <c r="EM14" s="108"/>
      <c r="EN14" s="108"/>
      <c r="EO14" s="108"/>
      <c r="EP14" s="108"/>
      <c r="EQ14" s="108"/>
      <c r="ER14" s="108"/>
      <c r="ES14" s="108"/>
      <c r="ET14" s="108"/>
      <c r="EU14" s="108"/>
      <c r="EV14" s="108"/>
      <c r="EW14" s="108"/>
      <c r="EX14" s="108"/>
      <c r="EY14" s="108"/>
      <c r="EZ14" s="108"/>
      <c r="FA14" s="108"/>
      <c r="FB14" s="108"/>
      <c r="FC14" s="108"/>
      <c r="FD14" s="108"/>
      <c r="FE14" s="108"/>
      <c r="FF14" s="108"/>
      <c r="FG14" s="108"/>
      <c r="FH14" s="108"/>
      <c r="FI14" s="108"/>
      <c r="FJ14" s="108"/>
      <c r="FK14" s="108"/>
      <c r="FL14" s="108"/>
      <c r="FM14" s="108"/>
      <c r="FN14" s="108"/>
      <c r="FO14" s="108"/>
      <c r="FP14" s="108"/>
      <c r="FQ14" s="108"/>
      <c r="FR14" s="108"/>
      <c r="FS14" s="108"/>
      <c r="FT14" s="108"/>
    </row>
    <row r="15" spans="1:176" s="109" customFormat="1">
      <c r="A15" s="115" t="s">
        <v>230</v>
      </c>
      <c r="B15" s="116"/>
      <c r="C15" s="112"/>
      <c r="D15" s="113"/>
      <c r="E15" s="113"/>
      <c r="F15" s="113"/>
      <c r="G15" s="114"/>
      <c r="H15" s="114"/>
      <c r="I15" s="114"/>
      <c r="J15" s="114"/>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08"/>
      <c r="AH15" s="108"/>
      <c r="AI15" s="108"/>
      <c r="AJ15" s="108"/>
      <c r="AK15" s="108"/>
      <c r="AL15" s="108"/>
      <c r="AM15" s="108"/>
      <c r="AN15" s="108"/>
      <c r="AO15" s="108"/>
      <c r="AP15" s="108"/>
      <c r="AQ15" s="108"/>
      <c r="AR15" s="108"/>
      <c r="AS15" s="108"/>
      <c r="AT15" s="108"/>
      <c r="AU15" s="108"/>
      <c r="AV15" s="108"/>
      <c r="AW15" s="108"/>
      <c r="AX15" s="108"/>
      <c r="AY15" s="108"/>
      <c r="AZ15" s="108"/>
      <c r="BA15" s="108"/>
      <c r="BB15" s="108"/>
      <c r="BC15" s="108"/>
      <c r="BD15" s="108"/>
      <c r="BE15" s="108"/>
      <c r="BF15" s="108"/>
      <c r="BG15" s="108"/>
      <c r="BH15" s="108"/>
      <c r="BI15" s="108"/>
      <c r="BJ15" s="108"/>
      <c r="BK15" s="108"/>
      <c r="BL15" s="108"/>
      <c r="BM15" s="108"/>
      <c r="BN15" s="108"/>
      <c r="BO15" s="108"/>
      <c r="BP15" s="108"/>
      <c r="BQ15" s="108"/>
      <c r="BR15" s="108"/>
      <c r="BS15" s="108"/>
      <c r="BT15" s="108"/>
      <c r="BU15" s="108"/>
      <c r="BV15" s="108"/>
      <c r="BW15" s="108"/>
      <c r="BX15" s="108"/>
      <c r="BY15" s="108"/>
      <c r="BZ15" s="108"/>
      <c r="CA15" s="108"/>
      <c r="CB15" s="108"/>
      <c r="CC15" s="108"/>
      <c r="CD15" s="108"/>
      <c r="CE15" s="108"/>
      <c r="CF15" s="108"/>
      <c r="CG15" s="108"/>
      <c r="CH15" s="108"/>
      <c r="CI15" s="108"/>
      <c r="CJ15" s="108"/>
      <c r="CK15" s="108"/>
      <c r="CL15" s="108"/>
      <c r="CM15" s="108"/>
      <c r="CN15" s="108"/>
      <c r="CO15" s="108"/>
      <c r="CP15" s="108"/>
      <c r="CQ15" s="108"/>
      <c r="CR15" s="108"/>
      <c r="CS15" s="108"/>
      <c r="CT15" s="108"/>
      <c r="CU15" s="108"/>
      <c r="CV15" s="108"/>
      <c r="CW15" s="108"/>
      <c r="CX15" s="108"/>
      <c r="CY15" s="108"/>
      <c r="CZ15" s="108"/>
      <c r="DA15" s="108"/>
      <c r="DB15" s="108"/>
      <c r="DC15" s="108"/>
      <c r="DD15" s="108"/>
      <c r="DE15" s="108"/>
      <c r="DF15" s="108"/>
      <c r="DG15" s="108"/>
      <c r="DH15" s="108"/>
      <c r="DI15" s="108"/>
      <c r="DJ15" s="108"/>
      <c r="DK15" s="108"/>
      <c r="DL15" s="108"/>
      <c r="DM15" s="108"/>
      <c r="DN15" s="108"/>
      <c r="DO15" s="108"/>
      <c r="DP15" s="108"/>
      <c r="DQ15" s="108"/>
      <c r="DR15" s="108"/>
      <c r="DS15" s="108"/>
      <c r="DT15" s="108"/>
      <c r="DU15" s="108"/>
      <c r="DV15" s="108"/>
      <c r="DW15" s="108"/>
      <c r="DX15" s="108"/>
      <c r="DY15" s="108"/>
      <c r="DZ15" s="108"/>
      <c r="EA15" s="108"/>
      <c r="EB15" s="108"/>
      <c r="EC15" s="108"/>
      <c r="ED15" s="108"/>
      <c r="EE15" s="108"/>
      <c r="EF15" s="108"/>
      <c r="EG15" s="108"/>
      <c r="EH15" s="108"/>
      <c r="EI15" s="108"/>
      <c r="EJ15" s="108"/>
      <c r="EK15" s="108"/>
      <c r="EL15" s="108"/>
      <c r="EM15" s="108"/>
      <c r="EN15" s="108"/>
      <c r="EO15" s="108"/>
      <c r="EP15" s="108"/>
      <c r="EQ15" s="108"/>
      <c r="ER15" s="108"/>
      <c r="ES15" s="108"/>
      <c r="ET15" s="108"/>
      <c r="EU15" s="108"/>
      <c r="EV15" s="108"/>
      <c r="EW15" s="108"/>
      <c r="EX15" s="108"/>
      <c r="EY15" s="108"/>
      <c r="EZ15" s="108"/>
      <c r="FA15" s="108"/>
      <c r="FB15" s="108"/>
      <c r="FC15" s="108"/>
      <c r="FD15" s="108"/>
      <c r="FE15" s="108"/>
      <c r="FF15" s="108"/>
      <c r="FG15" s="108"/>
      <c r="FH15" s="108"/>
      <c r="FI15" s="108"/>
      <c r="FJ15" s="108"/>
      <c r="FK15" s="108"/>
      <c r="FL15" s="108"/>
      <c r="FM15" s="108"/>
      <c r="FN15" s="108"/>
      <c r="FO15" s="108"/>
      <c r="FP15" s="108"/>
      <c r="FQ15" s="108"/>
      <c r="FR15" s="108"/>
      <c r="FS15" s="108"/>
      <c r="FT15" s="108"/>
    </row>
    <row r="16" spans="1:176" s="109" customFormat="1" ht="39.6">
      <c r="A16" s="115" t="s">
        <v>231</v>
      </c>
      <c r="B16" s="116" t="s">
        <v>232</v>
      </c>
      <c r="C16" s="112" t="s">
        <v>233</v>
      </c>
      <c r="D16" s="113" t="s">
        <v>15</v>
      </c>
      <c r="E16" s="113"/>
      <c r="F16" s="113"/>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08"/>
      <c r="AH16" s="108"/>
      <c r="AI16" s="108"/>
      <c r="AJ16" s="108"/>
      <c r="AK16" s="108"/>
      <c r="AL16" s="108"/>
      <c r="AM16" s="108"/>
      <c r="AN16" s="108"/>
      <c r="AO16" s="108"/>
      <c r="AP16" s="108"/>
      <c r="AQ16" s="108"/>
      <c r="AR16" s="108"/>
      <c r="AS16" s="108"/>
      <c r="AT16" s="108"/>
      <c r="AU16" s="108"/>
      <c r="AV16" s="108"/>
      <c r="AW16" s="108"/>
      <c r="AX16" s="108"/>
      <c r="AY16" s="108"/>
      <c r="AZ16" s="108"/>
      <c r="BA16" s="108"/>
      <c r="BB16" s="108"/>
      <c r="BC16" s="108"/>
      <c r="BD16" s="108"/>
      <c r="BE16" s="108"/>
      <c r="BF16" s="108"/>
      <c r="BG16" s="108"/>
      <c r="BH16" s="108"/>
      <c r="BI16" s="108"/>
      <c r="BJ16" s="108"/>
      <c r="BK16" s="108"/>
      <c r="BL16" s="108"/>
      <c r="BM16" s="108"/>
      <c r="BN16" s="108"/>
      <c r="BO16" s="108"/>
      <c r="BP16" s="108"/>
      <c r="BQ16" s="108"/>
      <c r="BR16" s="108"/>
      <c r="BS16" s="108"/>
      <c r="BT16" s="108"/>
      <c r="BU16" s="108"/>
      <c r="BV16" s="108"/>
      <c r="BW16" s="108"/>
      <c r="BX16" s="108"/>
      <c r="BY16" s="108"/>
      <c r="BZ16" s="108"/>
      <c r="CA16" s="108"/>
      <c r="CB16" s="108"/>
      <c r="CC16" s="108"/>
      <c r="CD16" s="108"/>
      <c r="CE16" s="108"/>
      <c r="CF16" s="108"/>
      <c r="CG16" s="108"/>
      <c r="CH16" s="108"/>
      <c r="CI16" s="108"/>
      <c r="CJ16" s="108"/>
      <c r="CK16" s="108"/>
      <c r="CL16" s="108"/>
      <c r="CM16" s="108"/>
      <c r="CN16" s="108"/>
      <c r="CO16" s="108"/>
      <c r="CP16" s="108"/>
      <c r="CQ16" s="108"/>
      <c r="CR16" s="108"/>
      <c r="CS16" s="108"/>
      <c r="CT16" s="108"/>
      <c r="CU16" s="108"/>
      <c r="CV16" s="108"/>
      <c r="CW16" s="108"/>
      <c r="CX16" s="108"/>
      <c r="CY16" s="108"/>
      <c r="CZ16" s="108"/>
      <c r="DA16" s="108"/>
      <c r="DB16" s="108"/>
      <c r="DC16" s="108"/>
      <c r="DD16" s="108"/>
      <c r="DE16" s="108"/>
      <c r="DF16" s="108"/>
      <c r="DG16" s="108"/>
      <c r="DH16" s="108"/>
      <c r="DI16" s="108"/>
      <c r="DJ16" s="108"/>
      <c r="DK16" s="108"/>
      <c r="DL16" s="108"/>
      <c r="DM16" s="108"/>
      <c r="DN16" s="108"/>
      <c r="DO16" s="108"/>
      <c r="DP16" s="108"/>
      <c r="DQ16" s="108"/>
      <c r="DR16" s="108"/>
      <c r="DS16" s="108"/>
      <c r="DT16" s="108"/>
      <c r="DU16" s="108"/>
      <c r="DV16" s="108"/>
      <c r="DW16" s="108"/>
      <c r="DX16" s="108"/>
      <c r="DY16" s="108"/>
      <c r="DZ16" s="108"/>
      <c r="EA16" s="108"/>
      <c r="EB16" s="108"/>
      <c r="EC16" s="108"/>
      <c r="ED16" s="108"/>
      <c r="EE16" s="108"/>
      <c r="EF16" s="108"/>
      <c r="EG16" s="108"/>
      <c r="EH16" s="108"/>
      <c r="EI16" s="108"/>
      <c r="EJ16" s="108"/>
      <c r="EK16" s="108"/>
      <c r="EL16" s="108"/>
      <c r="EM16" s="108"/>
      <c r="EN16" s="108"/>
      <c r="EO16" s="108"/>
      <c r="EP16" s="108"/>
      <c r="EQ16" s="108"/>
      <c r="ER16" s="108"/>
      <c r="ES16" s="108"/>
      <c r="ET16" s="108"/>
      <c r="EU16" s="108"/>
      <c r="EV16" s="108"/>
      <c r="EW16" s="108"/>
      <c r="EX16" s="108"/>
      <c r="EY16" s="108"/>
      <c r="EZ16" s="108"/>
      <c r="FA16" s="108"/>
      <c r="FB16" s="108"/>
      <c r="FC16" s="108"/>
      <c r="FD16" s="108"/>
      <c r="FE16" s="108"/>
      <c r="FF16" s="108"/>
      <c r="FG16" s="108"/>
      <c r="FH16" s="108"/>
      <c r="FI16" s="108"/>
      <c r="FJ16" s="108"/>
      <c r="FK16" s="108"/>
      <c r="FL16" s="108"/>
      <c r="FM16" s="108"/>
      <c r="FN16" s="108"/>
      <c r="FO16" s="108"/>
      <c r="FP16" s="108"/>
      <c r="FQ16" s="108"/>
      <c r="FR16" s="108"/>
      <c r="FS16" s="108"/>
      <c r="FT16" s="108"/>
    </row>
    <row r="17" spans="1:176" s="109" customFormat="1">
      <c r="A17" s="115"/>
      <c r="B17" s="116"/>
      <c r="C17" s="112"/>
      <c r="D17" s="113"/>
      <c r="E17" s="113"/>
      <c r="F17" s="113"/>
      <c r="G17" s="114"/>
      <c r="H17" s="114"/>
      <c r="I17" s="114"/>
      <c r="J17" s="114"/>
      <c r="K17" s="114"/>
      <c r="L17" s="114"/>
      <c r="M17" s="114"/>
      <c r="N17" s="114"/>
      <c r="O17" s="114"/>
      <c r="P17" s="114"/>
      <c r="Q17" s="114"/>
      <c r="R17" s="114"/>
      <c r="S17" s="114"/>
      <c r="T17" s="114"/>
      <c r="U17" s="114"/>
      <c r="V17" s="114"/>
      <c r="W17" s="114"/>
      <c r="X17" s="114"/>
      <c r="Y17" s="114"/>
      <c r="Z17" s="114"/>
      <c r="AA17" s="114"/>
      <c r="AB17" s="114"/>
      <c r="AC17" s="114"/>
      <c r="AD17" s="114"/>
      <c r="AE17" s="114"/>
      <c r="AF17" s="114"/>
      <c r="AG17" s="108"/>
      <c r="AH17" s="108"/>
      <c r="AI17" s="108"/>
      <c r="AJ17" s="108"/>
      <c r="AK17" s="108"/>
      <c r="AL17" s="108"/>
      <c r="AM17" s="108"/>
      <c r="AN17" s="108"/>
      <c r="AO17" s="108"/>
      <c r="AP17" s="108"/>
      <c r="AQ17" s="108"/>
      <c r="AR17" s="108"/>
      <c r="AS17" s="108"/>
      <c r="AT17" s="108"/>
      <c r="AU17" s="108"/>
      <c r="AV17" s="108"/>
      <c r="AW17" s="108"/>
      <c r="AX17" s="108"/>
      <c r="AY17" s="108"/>
      <c r="AZ17" s="108"/>
      <c r="BA17" s="108"/>
      <c r="BB17" s="108"/>
      <c r="BC17" s="108"/>
      <c r="BD17" s="108"/>
      <c r="BE17" s="108"/>
      <c r="BF17" s="108"/>
      <c r="BG17" s="108"/>
      <c r="BH17" s="108"/>
      <c r="BI17" s="108"/>
      <c r="BJ17" s="108"/>
      <c r="BK17" s="108"/>
      <c r="BL17" s="108"/>
      <c r="BM17" s="108"/>
      <c r="BN17" s="108"/>
      <c r="BO17" s="108"/>
      <c r="BP17" s="108"/>
      <c r="BQ17" s="108"/>
      <c r="BR17" s="108"/>
      <c r="BS17" s="108"/>
      <c r="BT17" s="108"/>
      <c r="BU17" s="108"/>
      <c r="BV17" s="108"/>
      <c r="BW17" s="108"/>
      <c r="BX17" s="108"/>
      <c r="BY17" s="108"/>
      <c r="BZ17" s="108"/>
      <c r="CA17" s="108"/>
      <c r="CB17" s="108"/>
      <c r="CC17" s="108"/>
      <c r="CD17" s="108"/>
      <c r="CE17" s="108"/>
      <c r="CF17" s="108"/>
      <c r="CG17" s="108"/>
      <c r="CH17" s="108"/>
      <c r="CI17" s="108"/>
      <c r="CJ17" s="108"/>
      <c r="CK17" s="108"/>
      <c r="CL17" s="108"/>
      <c r="CM17" s="108"/>
      <c r="CN17" s="108"/>
      <c r="CO17" s="108"/>
      <c r="CP17" s="108"/>
      <c r="CQ17" s="108"/>
      <c r="CR17" s="108"/>
      <c r="CS17" s="108"/>
      <c r="CT17" s="108"/>
      <c r="CU17" s="108"/>
      <c r="CV17" s="108"/>
      <c r="CW17" s="108"/>
      <c r="CX17" s="108"/>
      <c r="CY17" s="108"/>
      <c r="CZ17" s="108"/>
      <c r="DA17" s="108"/>
      <c r="DB17" s="108"/>
      <c r="DC17" s="108"/>
      <c r="DD17" s="108"/>
      <c r="DE17" s="108"/>
      <c r="DF17" s="108"/>
      <c r="DG17" s="108"/>
      <c r="DH17" s="108"/>
      <c r="DI17" s="108"/>
      <c r="DJ17" s="108"/>
      <c r="DK17" s="108"/>
      <c r="DL17" s="108"/>
      <c r="DM17" s="108"/>
      <c r="DN17" s="108"/>
      <c r="DO17" s="108"/>
      <c r="DP17" s="108"/>
      <c r="DQ17" s="108"/>
      <c r="DR17" s="108"/>
      <c r="DS17" s="108"/>
      <c r="DT17" s="108"/>
      <c r="DU17" s="108"/>
      <c r="DV17" s="108"/>
      <c r="DW17" s="108"/>
      <c r="DX17" s="108"/>
      <c r="DY17" s="108"/>
      <c r="DZ17" s="108"/>
      <c r="EA17" s="108"/>
      <c r="EB17" s="108"/>
      <c r="EC17" s="108"/>
      <c r="ED17" s="108"/>
      <c r="EE17" s="108"/>
      <c r="EF17" s="108"/>
      <c r="EG17" s="108"/>
      <c r="EH17" s="108"/>
      <c r="EI17" s="108"/>
      <c r="EJ17" s="108"/>
      <c r="EK17" s="108"/>
      <c r="EL17" s="108"/>
      <c r="EM17" s="108"/>
      <c r="EN17" s="108"/>
      <c r="EO17" s="108"/>
      <c r="EP17" s="108"/>
      <c r="EQ17" s="108"/>
      <c r="ER17" s="108"/>
      <c r="ES17" s="108"/>
      <c r="ET17" s="108"/>
      <c r="EU17" s="108"/>
      <c r="EV17" s="108"/>
      <c r="EW17" s="108"/>
      <c r="EX17" s="108"/>
      <c r="EY17" s="108"/>
      <c r="EZ17" s="108"/>
      <c r="FA17" s="108"/>
      <c r="FB17" s="108"/>
      <c r="FC17" s="108"/>
      <c r="FD17" s="108"/>
      <c r="FE17" s="108"/>
      <c r="FF17" s="108"/>
      <c r="FG17" s="108"/>
      <c r="FH17" s="108"/>
      <c r="FI17" s="108"/>
      <c r="FJ17" s="108"/>
      <c r="FK17" s="108"/>
      <c r="FL17" s="108"/>
      <c r="FM17" s="108"/>
      <c r="FN17" s="108"/>
      <c r="FO17" s="108"/>
      <c r="FP17" s="108"/>
      <c r="FQ17" s="108"/>
      <c r="FR17" s="108"/>
      <c r="FS17" s="108"/>
      <c r="FT17" s="108"/>
    </row>
    <row r="18" spans="1:176" s="109" customFormat="1">
      <c r="A18" s="110" t="s">
        <v>186</v>
      </c>
      <c r="B18" s="111" t="s">
        <v>234</v>
      </c>
      <c r="C18" s="112"/>
      <c r="D18" s="113"/>
      <c r="E18" s="113"/>
      <c r="F18" s="113"/>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08"/>
      <c r="AH18" s="108"/>
      <c r="AI18" s="108"/>
      <c r="AJ18" s="108"/>
      <c r="AK18" s="108"/>
      <c r="AL18" s="108"/>
      <c r="AM18" s="108"/>
      <c r="AN18" s="108"/>
      <c r="AO18" s="108"/>
      <c r="AP18" s="108"/>
      <c r="AQ18" s="108"/>
      <c r="AR18" s="108"/>
      <c r="AS18" s="108"/>
      <c r="AT18" s="108"/>
      <c r="AU18" s="108"/>
      <c r="AV18" s="108"/>
      <c r="AW18" s="108"/>
      <c r="AX18" s="108"/>
      <c r="AY18" s="108"/>
      <c r="AZ18" s="108"/>
      <c r="BA18" s="108"/>
      <c r="BB18" s="108"/>
      <c r="BC18" s="108"/>
      <c r="BD18" s="108"/>
      <c r="BE18" s="108"/>
      <c r="BF18" s="108"/>
      <c r="BG18" s="108"/>
      <c r="BH18" s="108"/>
      <c r="BI18" s="108"/>
      <c r="BJ18" s="108"/>
      <c r="BK18" s="108"/>
      <c r="BL18" s="108"/>
      <c r="BM18" s="108"/>
      <c r="BN18" s="108"/>
      <c r="BO18" s="108"/>
      <c r="BP18" s="108"/>
      <c r="BQ18" s="108"/>
      <c r="BR18" s="108"/>
      <c r="BS18" s="108"/>
      <c r="BT18" s="108"/>
      <c r="BU18" s="108"/>
      <c r="BV18" s="108"/>
      <c r="BW18" s="108"/>
      <c r="BX18" s="108"/>
      <c r="BY18" s="108"/>
      <c r="BZ18" s="108"/>
      <c r="CA18" s="108"/>
      <c r="CB18" s="108"/>
      <c r="CC18" s="108"/>
      <c r="CD18" s="108"/>
      <c r="CE18" s="108"/>
      <c r="CF18" s="108"/>
      <c r="CG18" s="108"/>
      <c r="CH18" s="108"/>
      <c r="CI18" s="108"/>
      <c r="CJ18" s="108"/>
      <c r="CK18" s="108"/>
      <c r="CL18" s="108"/>
      <c r="CM18" s="108"/>
      <c r="CN18" s="108"/>
      <c r="CO18" s="108"/>
      <c r="CP18" s="108"/>
      <c r="CQ18" s="108"/>
      <c r="CR18" s="108"/>
      <c r="CS18" s="108"/>
      <c r="CT18" s="108"/>
      <c r="CU18" s="108"/>
      <c r="CV18" s="108"/>
      <c r="CW18" s="108"/>
      <c r="CX18" s="108"/>
      <c r="CY18" s="108"/>
      <c r="CZ18" s="108"/>
      <c r="DA18" s="108"/>
      <c r="DB18" s="108"/>
      <c r="DC18" s="108"/>
      <c r="DD18" s="108"/>
      <c r="DE18" s="108"/>
      <c r="DF18" s="108"/>
      <c r="DG18" s="108"/>
      <c r="DH18" s="108"/>
      <c r="DI18" s="108"/>
      <c r="DJ18" s="108"/>
      <c r="DK18" s="108"/>
      <c r="DL18" s="108"/>
      <c r="DM18" s="108"/>
      <c r="DN18" s="108"/>
      <c r="DO18" s="108"/>
      <c r="DP18" s="108"/>
      <c r="DQ18" s="108"/>
      <c r="DR18" s="108"/>
      <c r="DS18" s="108"/>
      <c r="DT18" s="108"/>
      <c r="DU18" s="108"/>
      <c r="DV18" s="108"/>
      <c r="DW18" s="108"/>
      <c r="DX18" s="108"/>
      <c r="DY18" s="108"/>
      <c r="DZ18" s="108"/>
      <c r="EA18" s="108"/>
      <c r="EB18" s="108"/>
      <c r="EC18" s="108"/>
      <c r="ED18" s="108"/>
      <c r="EE18" s="108"/>
      <c r="EF18" s="108"/>
      <c r="EG18" s="108"/>
      <c r="EH18" s="108"/>
      <c r="EI18" s="108"/>
      <c r="EJ18" s="108"/>
      <c r="EK18" s="108"/>
      <c r="EL18" s="108"/>
      <c r="EM18" s="108"/>
      <c r="EN18" s="108"/>
      <c r="EO18" s="108"/>
      <c r="EP18" s="108"/>
      <c r="EQ18" s="108"/>
      <c r="ER18" s="108"/>
      <c r="ES18" s="108"/>
      <c r="ET18" s="108"/>
      <c r="EU18" s="108"/>
      <c r="EV18" s="108"/>
      <c r="EW18" s="108"/>
      <c r="EX18" s="108"/>
      <c r="EY18" s="108"/>
      <c r="EZ18" s="108"/>
      <c r="FA18" s="108"/>
      <c r="FB18" s="108"/>
      <c r="FC18" s="108"/>
      <c r="FD18" s="108"/>
      <c r="FE18" s="108"/>
      <c r="FF18" s="108"/>
      <c r="FG18" s="108"/>
      <c r="FH18" s="108"/>
      <c r="FI18" s="108"/>
      <c r="FJ18" s="108"/>
      <c r="FK18" s="108"/>
      <c r="FL18" s="108"/>
      <c r="FM18" s="108"/>
      <c r="FN18" s="108"/>
      <c r="FO18" s="108"/>
      <c r="FP18" s="108"/>
      <c r="FQ18" s="108"/>
      <c r="FR18" s="108"/>
      <c r="FS18" s="108"/>
      <c r="FT18" s="108"/>
    </row>
    <row r="19" spans="1:176" s="109" customFormat="1">
      <c r="A19" s="115"/>
      <c r="B19" s="116"/>
      <c r="C19" s="112"/>
      <c r="D19" s="113"/>
      <c r="E19" s="113"/>
      <c r="F19" s="113"/>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08"/>
      <c r="AH19" s="108"/>
      <c r="AI19" s="108"/>
      <c r="AJ19" s="108"/>
      <c r="AK19" s="108"/>
      <c r="AL19" s="108"/>
      <c r="AM19" s="108"/>
      <c r="AN19" s="108"/>
      <c r="AO19" s="108"/>
      <c r="AP19" s="108"/>
      <c r="AQ19" s="108"/>
      <c r="AR19" s="108"/>
      <c r="AS19" s="108"/>
      <c r="AT19" s="108"/>
      <c r="AU19" s="108"/>
      <c r="AV19" s="108"/>
      <c r="AW19" s="108"/>
      <c r="AX19" s="108"/>
      <c r="AY19" s="108"/>
      <c r="AZ19" s="108"/>
      <c r="BA19" s="108"/>
      <c r="BB19" s="108"/>
      <c r="BC19" s="108"/>
      <c r="BD19" s="108"/>
      <c r="BE19" s="108"/>
      <c r="BF19" s="108"/>
      <c r="BG19" s="108"/>
      <c r="BH19" s="108"/>
      <c r="BI19" s="108"/>
      <c r="BJ19" s="108"/>
      <c r="BK19" s="108"/>
      <c r="BL19" s="108"/>
      <c r="BM19" s="108"/>
      <c r="BN19" s="108"/>
      <c r="BO19" s="108"/>
      <c r="BP19" s="108"/>
      <c r="BQ19" s="108"/>
      <c r="BR19" s="108"/>
      <c r="BS19" s="108"/>
      <c r="BT19" s="108"/>
      <c r="BU19" s="108"/>
      <c r="BV19" s="108"/>
      <c r="BW19" s="108"/>
      <c r="BX19" s="108"/>
      <c r="BY19" s="108"/>
      <c r="BZ19" s="108"/>
      <c r="CA19" s="108"/>
      <c r="CB19" s="108"/>
      <c r="CC19" s="108"/>
      <c r="CD19" s="108"/>
      <c r="CE19" s="108"/>
      <c r="CF19" s="108"/>
      <c r="CG19" s="108"/>
      <c r="CH19" s="108"/>
      <c r="CI19" s="108"/>
      <c r="CJ19" s="108"/>
      <c r="CK19" s="108"/>
      <c r="CL19" s="108"/>
      <c r="CM19" s="108"/>
      <c r="CN19" s="108"/>
      <c r="CO19" s="108"/>
      <c r="CP19" s="108"/>
      <c r="CQ19" s="108"/>
      <c r="CR19" s="108"/>
      <c r="CS19" s="108"/>
      <c r="CT19" s="108"/>
      <c r="CU19" s="108"/>
      <c r="CV19" s="108"/>
      <c r="CW19" s="108"/>
      <c r="CX19" s="108"/>
      <c r="CY19" s="108"/>
      <c r="CZ19" s="108"/>
      <c r="DA19" s="108"/>
      <c r="DB19" s="108"/>
      <c r="DC19" s="108"/>
      <c r="DD19" s="108"/>
      <c r="DE19" s="108"/>
      <c r="DF19" s="108"/>
      <c r="DG19" s="108"/>
      <c r="DH19" s="108"/>
      <c r="DI19" s="108"/>
      <c r="DJ19" s="108"/>
      <c r="DK19" s="108"/>
      <c r="DL19" s="108"/>
      <c r="DM19" s="108"/>
      <c r="DN19" s="108"/>
      <c r="DO19" s="108"/>
      <c r="DP19" s="108"/>
      <c r="DQ19" s="108"/>
      <c r="DR19" s="108"/>
      <c r="DS19" s="108"/>
      <c r="DT19" s="108"/>
      <c r="DU19" s="108"/>
      <c r="DV19" s="108"/>
      <c r="DW19" s="108"/>
      <c r="DX19" s="108"/>
      <c r="DY19" s="108"/>
      <c r="DZ19" s="108"/>
      <c r="EA19" s="108"/>
      <c r="EB19" s="108"/>
      <c r="EC19" s="108"/>
      <c r="ED19" s="108"/>
      <c r="EE19" s="108"/>
      <c r="EF19" s="108"/>
      <c r="EG19" s="108"/>
      <c r="EH19" s="108"/>
      <c r="EI19" s="108"/>
      <c r="EJ19" s="108"/>
      <c r="EK19" s="108"/>
      <c r="EL19" s="108"/>
      <c r="EM19" s="108"/>
      <c r="EN19" s="108"/>
      <c r="EO19" s="108"/>
      <c r="EP19" s="108"/>
      <c r="EQ19" s="108"/>
      <c r="ER19" s="108"/>
      <c r="ES19" s="108"/>
      <c r="ET19" s="108"/>
      <c r="EU19" s="108"/>
      <c r="EV19" s="108"/>
      <c r="EW19" s="108"/>
      <c r="EX19" s="108"/>
      <c r="EY19" s="108"/>
      <c r="EZ19" s="108"/>
      <c r="FA19" s="108"/>
      <c r="FB19" s="108"/>
      <c r="FC19" s="108"/>
      <c r="FD19" s="108"/>
      <c r="FE19" s="108"/>
      <c r="FF19" s="108"/>
      <c r="FG19" s="108"/>
      <c r="FH19" s="108"/>
      <c r="FI19" s="108"/>
      <c r="FJ19" s="108"/>
      <c r="FK19" s="108"/>
      <c r="FL19" s="108"/>
      <c r="FM19" s="108"/>
      <c r="FN19" s="108"/>
      <c r="FO19" s="108"/>
      <c r="FP19" s="108"/>
      <c r="FQ19" s="108"/>
      <c r="FR19" s="108"/>
      <c r="FS19" s="108"/>
      <c r="FT19" s="108"/>
    </row>
    <row r="20" spans="1:176" s="109" customFormat="1" ht="158.4">
      <c r="A20" s="115" t="s">
        <v>180</v>
      </c>
      <c r="B20" s="116" t="s">
        <v>235</v>
      </c>
      <c r="C20" s="112"/>
      <c r="D20" s="113"/>
      <c r="E20" s="113"/>
      <c r="F20" s="113"/>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08"/>
      <c r="AH20" s="108"/>
      <c r="AI20" s="108"/>
      <c r="AJ20" s="108"/>
      <c r="AK20" s="108"/>
      <c r="AL20" s="108"/>
      <c r="AM20" s="108"/>
      <c r="AN20" s="108"/>
      <c r="AO20" s="108"/>
      <c r="AP20" s="108"/>
      <c r="AQ20" s="108"/>
      <c r="AR20" s="108"/>
      <c r="AS20" s="108"/>
      <c r="AT20" s="108"/>
      <c r="AU20" s="108"/>
      <c r="AV20" s="108"/>
      <c r="AW20" s="108"/>
      <c r="AX20" s="108"/>
      <c r="AY20" s="108"/>
      <c r="AZ20" s="108"/>
      <c r="BA20" s="108"/>
      <c r="BB20" s="108"/>
      <c r="BC20" s="108"/>
      <c r="BD20" s="108"/>
      <c r="BE20" s="108"/>
      <c r="BF20" s="108"/>
      <c r="BG20" s="108"/>
      <c r="BH20" s="108"/>
      <c r="BI20" s="108"/>
      <c r="BJ20" s="108"/>
      <c r="BK20" s="108"/>
      <c r="BL20" s="108"/>
      <c r="BM20" s="108"/>
      <c r="BN20" s="108"/>
      <c r="BO20" s="108"/>
      <c r="BP20" s="108"/>
      <c r="BQ20" s="108"/>
      <c r="BR20" s="108"/>
      <c r="BS20" s="108"/>
      <c r="BT20" s="108"/>
      <c r="BU20" s="108"/>
      <c r="BV20" s="108"/>
      <c r="BW20" s="108"/>
      <c r="BX20" s="108"/>
      <c r="BY20" s="108"/>
      <c r="BZ20" s="108"/>
      <c r="CA20" s="108"/>
      <c r="CB20" s="108"/>
      <c r="CC20" s="108"/>
      <c r="CD20" s="108"/>
      <c r="CE20" s="108"/>
      <c r="CF20" s="108"/>
      <c r="CG20" s="108"/>
      <c r="CH20" s="108"/>
      <c r="CI20" s="108"/>
      <c r="CJ20" s="108"/>
      <c r="CK20" s="108"/>
      <c r="CL20" s="108"/>
      <c r="CM20" s="108"/>
      <c r="CN20" s="108"/>
      <c r="CO20" s="108"/>
      <c r="CP20" s="108"/>
      <c r="CQ20" s="108"/>
      <c r="CR20" s="108"/>
      <c r="CS20" s="108"/>
      <c r="CT20" s="108"/>
      <c r="CU20" s="108"/>
      <c r="CV20" s="108"/>
      <c r="CW20" s="108"/>
      <c r="CX20" s="108"/>
      <c r="CY20" s="108"/>
      <c r="CZ20" s="108"/>
      <c r="DA20" s="108"/>
      <c r="DB20" s="108"/>
      <c r="DC20" s="108"/>
      <c r="DD20" s="108"/>
      <c r="DE20" s="108"/>
      <c r="DF20" s="108"/>
      <c r="DG20" s="108"/>
      <c r="DH20" s="108"/>
      <c r="DI20" s="108"/>
      <c r="DJ20" s="108"/>
      <c r="DK20" s="108"/>
      <c r="DL20" s="108"/>
      <c r="DM20" s="108"/>
      <c r="DN20" s="108"/>
      <c r="DO20" s="108"/>
      <c r="DP20" s="108"/>
      <c r="DQ20" s="108"/>
      <c r="DR20" s="108"/>
      <c r="DS20" s="108"/>
      <c r="DT20" s="108"/>
      <c r="DU20" s="108"/>
      <c r="DV20" s="108"/>
      <c r="DW20" s="108"/>
      <c r="DX20" s="108"/>
      <c r="DY20" s="108"/>
      <c r="DZ20" s="108"/>
      <c r="EA20" s="108"/>
      <c r="EB20" s="108"/>
      <c r="EC20" s="108"/>
      <c r="ED20" s="108"/>
      <c r="EE20" s="108"/>
      <c r="EF20" s="108"/>
      <c r="EG20" s="108"/>
      <c r="EH20" s="108"/>
      <c r="EI20" s="108"/>
      <c r="EJ20" s="108"/>
      <c r="EK20" s="108"/>
      <c r="EL20" s="108"/>
      <c r="EM20" s="108"/>
      <c r="EN20" s="108"/>
      <c r="EO20" s="108"/>
      <c r="EP20" s="108"/>
      <c r="EQ20" s="108"/>
      <c r="ER20" s="108"/>
      <c r="ES20" s="108"/>
      <c r="ET20" s="108"/>
      <c r="EU20" s="108"/>
      <c r="EV20" s="108"/>
      <c r="EW20" s="108"/>
      <c r="EX20" s="108"/>
      <c r="EY20" s="108"/>
      <c r="EZ20" s="108"/>
      <c r="FA20" s="108"/>
      <c r="FB20" s="108"/>
      <c r="FC20" s="108"/>
      <c r="FD20" s="108"/>
      <c r="FE20" s="108"/>
      <c r="FF20" s="108"/>
      <c r="FG20" s="108"/>
      <c r="FH20" s="108"/>
      <c r="FI20" s="108"/>
      <c r="FJ20" s="108"/>
      <c r="FK20" s="108"/>
      <c r="FL20" s="108"/>
      <c r="FM20" s="108"/>
      <c r="FN20" s="108"/>
      <c r="FO20" s="108"/>
      <c r="FP20" s="108"/>
      <c r="FQ20" s="108"/>
      <c r="FR20" s="108"/>
      <c r="FS20" s="108"/>
      <c r="FT20" s="108"/>
    </row>
    <row r="21" spans="1:176" s="109" customFormat="1" ht="39.6">
      <c r="A21" s="115" t="s">
        <v>236</v>
      </c>
      <c r="B21" s="116" t="s">
        <v>237</v>
      </c>
      <c r="C21" s="125" t="s">
        <v>182</v>
      </c>
      <c r="D21" s="126" t="e">
        <f>+#REF!</f>
        <v>#REF!</v>
      </c>
      <c r="E21" s="126"/>
      <c r="F21" s="126"/>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08"/>
      <c r="AH21" s="108"/>
      <c r="AI21" s="108"/>
      <c r="AJ21" s="108"/>
      <c r="AK21" s="108"/>
      <c r="AL21" s="108"/>
      <c r="AM21" s="108"/>
      <c r="AN21" s="108"/>
      <c r="AO21" s="108"/>
      <c r="AP21" s="108"/>
      <c r="AQ21" s="108"/>
      <c r="AR21" s="108"/>
      <c r="AS21" s="108"/>
      <c r="AT21" s="108"/>
      <c r="AU21" s="108"/>
      <c r="AV21" s="108"/>
      <c r="AW21" s="108"/>
      <c r="AX21" s="108"/>
      <c r="AY21" s="108"/>
      <c r="AZ21" s="108"/>
      <c r="BA21" s="108"/>
      <c r="BB21" s="108"/>
      <c r="BC21" s="108"/>
      <c r="BD21" s="108"/>
      <c r="BE21" s="108"/>
      <c r="BF21" s="108"/>
      <c r="BG21" s="108"/>
      <c r="BH21" s="108"/>
      <c r="BI21" s="108"/>
      <c r="BJ21" s="108"/>
      <c r="BK21" s="108"/>
      <c r="BL21" s="108"/>
      <c r="BM21" s="108"/>
      <c r="BN21" s="108"/>
      <c r="BO21" s="108"/>
      <c r="BP21" s="108"/>
      <c r="BQ21" s="108"/>
      <c r="BR21" s="108"/>
      <c r="BS21" s="108"/>
      <c r="BT21" s="108"/>
      <c r="BU21" s="108"/>
      <c r="BV21" s="108"/>
      <c r="BW21" s="108"/>
      <c r="BX21" s="108"/>
      <c r="BY21" s="108"/>
      <c r="BZ21" s="108"/>
      <c r="CA21" s="108"/>
      <c r="CB21" s="108"/>
      <c r="CC21" s="108"/>
      <c r="CD21" s="108"/>
      <c r="CE21" s="108"/>
      <c r="CF21" s="108"/>
      <c r="CG21" s="108"/>
      <c r="CH21" s="108"/>
      <c r="CI21" s="108"/>
      <c r="CJ21" s="108"/>
      <c r="CK21" s="108"/>
      <c r="CL21" s="108"/>
      <c r="CM21" s="108"/>
      <c r="CN21" s="108"/>
      <c r="CO21" s="108"/>
      <c r="CP21" s="108"/>
      <c r="CQ21" s="108"/>
      <c r="CR21" s="108"/>
      <c r="CS21" s="108"/>
      <c r="CT21" s="108"/>
      <c r="CU21" s="108"/>
      <c r="CV21" s="108"/>
      <c r="CW21" s="108"/>
      <c r="CX21" s="108"/>
      <c r="CY21" s="108"/>
      <c r="CZ21" s="108"/>
      <c r="DA21" s="108"/>
      <c r="DB21" s="108"/>
      <c r="DC21" s="108"/>
      <c r="DD21" s="108"/>
      <c r="DE21" s="108"/>
      <c r="DF21" s="108"/>
      <c r="DG21" s="108"/>
      <c r="DH21" s="108"/>
      <c r="DI21" s="108"/>
      <c r="DJ21" s="108"/>
      <c r="DK21" s="108"/>
      <c r="DL21" s="108"/>
      <c r="DM21" s="108"/>
      <c r="DN21" s="108"/>
      <c r="DO21" s="108"/>
      <c r="DP21" s="108"/>
      <c r="DQ21" s="108"/>
      <c r="DR21" s="108"/>
      <c r="DS21" s="108"/>
      <c r="DT21" s="108"/>
      <c r="DU21" s="108"/>
      <c r="DV21" s="108"/>
      <c r="DW21" s="108"/>
      <c r="DX21" s="108"/>
      <c r="DY21" s="108"/>
      <c r="DZ21" s="108"/>
      <c r="EA21" s="108"/>
      <c r="EB21" s="108"/>
      <c r="EC21" s="108"/>
      <c r="ED21" s="108"/>
      <c r="EE21" s="108"/>
      <c r="EF21" s="108"/>
      <c r="EG21" s="108"/>
      <c r="EH21" s="108"/>
      <c r="EI21" s="108"/>
      <c r="EJ21" s="108"/>
      <c r="EK21" s="108"/>
      <c r="EL21" s="108"/>
      <c r="EM21" s="108"/>
      <c r="EN21" s="108"/>
      <c r="EO21" s="108"/>
      <c r="EP21" s="108"/>
      <c r="EQ21" s="108"/>
      <c r="ER21" s="108"/>
      <c r="ES21" s="108"/>
      <c r="ET21" s="108"/>
      <c r="EU21" s="108"/>
      <c r="EV21" s="108"/>
      <c r="EW21" s="108"/>
      <c r="EX21" s="108"/>
      <c r="EY21" s="108"/>
      <c r="EZ21" s="108"/>
      <c r="FA21" s="108"/>
      <c r="FB21" s="108"/>
      <c r="FC21" s="108"/>
      <c r="FD21" s="108"/>
      <c r="FE21" s="108"/>
      <c r="FF21" s="108"/>
      <c r="FG21" s="108"/>
      <c r="FH21" s="108"/>
      <c r="FI21" s="108"/>
      <c r="FJ21" s="108"/>
      <c r="FK21" s="108"/>
      <c r="FL21" s="108"/>
      <c r="FM21" s="108"/>
      <c r="FN21" s="108"/>
      <c r="FO21" s="108"/>
      <c r="FP21" s="108"/>
      <c r="FQ21" s="108"/>
      <c r="FR21" s="108"/>
      <c r="FS21" s="108"/>
      <c r="FT21" s="108"/>
    </row>
    <row r="22" spans="1:176" s="109" customFormat="1">
      <c r="A22" s="115"/>
      <c r="B22" s="116"/>
      <c r="C22" s="112"/>
      <c r="D22" s="113"/>
      <c r="E22" s="113"/>
      <c r="F22" s="113"/>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08"/>
      <c r="AH22" s="108"/>
      <c r="AI22" s="108"/>
      <c r="AJ22" s="108"/>
      <c r="AK22" s="108"/>
      <c r="AL22" s="108"/>
      <c r="AM22" s="108"/>
      <c r="AN22" s="108"/>
      <c r="AO22" s="108"/>
      <c r="AP22" s="108"/>
      <c r="AQ22" s="108"/>
      <c r="AR22" s="108"/>
      <c r="AS22" s="108"/>
      <c r="AT22" s="108"/>
      <c r="AU22" s="108"/>
      <c r="AV22" s="108"/>
      <c r="AW22" s="108"/>
      <c r="AX22" s="108"/>
      <c r="AY22" s="108"/>
      <c r="AZ22" s="108"/>
      <c r="BA22" s="108"/>
      <c r="BB22" s="108"/>
      <c r="BC22" s="108"/>
      <c r="BD22" s="108"/>
      <c r="BE22" s="108"/>
      <c r="BF22" s="108"/>
      <c r="BG22" s="108"/>
      <c r="BH22" s="108"/>
      <c r="BI22" s="108"/>
      <c r="BJ22" s="108"/>
      <c r="BK22" s="108"/>
      <c r="BL22" s="108"/>
      <c r="BM22" s="108"/>
      <c r="BN22" s="108"/>
      <c r="BO22" s="108"/>
      <c r="BP22" s="108"/>
      <c r="BQ22" s="108"/>
      <c r="BR22" s="108"/>
      <c r="BS22" s="108"/>
      <c r="BT22" s="108"/>
      <c r="BU22" s="108"/>
      <c r="BV22" s="108"/>
      <c r="BW22" s="108"/>
      <c r="BX22" s="108"/>
      <c r="BY22" s="108"/>
      <c r="BZ22" s="108"/>
      <c r="CA22" s="108"/>
      <c r="CB22" s="108"/>
      <c r="CC22" s="108"/>
      <c r="CD22" s="108"/>
      <c r="CE22" s="108"/>
      <c r="CF22" s="108"/>
      <c r="CG22" s="108"/>
      <c r="CH22" s="108"/>
      <c r="CI22" s="108"/>
      <c r="CJ22" s="108"/>
      <c r="CK22" s="108"/>
      <c r="CL22" s="108"/>
      <c r="CM22" s="108"/>
      <c r="CN22" s="108"/>
      <c r="CO22" s="108"/>
      <c r="CP22" s="108"/>
      <c r="CQ22" s="108"/>
      <c r="CR22" s="108"/>
      <c r="CS22" s="108"/>
      <c r="CT22" s="108"/>
      <c r="CU22" s="108"/>
      <c r="CV22" s="108"/>
      <c r="CW22" s="108"/>
      <c r="CX22" s="108"/>
      <c r="CY22" s="108"/>
      <c r="CZ22" s="108"/>
      <c r="DA22" s="108"/>
      <c r="DB22" s="108"/>
      <c r="DC22" s="108"/>
      <c r="DD22" s="108"/>
      <c r="DE22" s="108"/>
      <c r="DF22" s="108"/>
      <c r="DG22" s="108"/>
      <c r="DH22" s="108"/>
      <c r="DI22" s="108"/>
      <c r="DJ22" s="108"/>
      <c r="DK22" s="108"/>
      <c r="DL22" s="108"/>
      <c r="DM22" s="108"/>
      <c r="DN22" s="108"/>
      <c r="DO22" s="108"/>
      <c r="DP22" s="108"/>
      <c r="DQ22" s="108"/>
      <c r="DR22" s="108"/>
      <c r="DS22" s="108"/>
      <c r="DT22" s="108"/>
      <c r="DU22" s="108"/>
      <c r="DV22" s="108"/>
      <c r="DW22" s="108"/>
      <c r="DX22" s="108"/>
      <c r="DY22" s="108"/>
      <c r="DZ22" s="108"/>
      <c r="EA22" s="108"/>
      <c r="EB22" s="108"/>
      <c r="EC22" s="108"/>
      <c r="ED22" s="108"/>
      <c r="EE22" s="108"/>
      <c r="EF22" s="108"/>
      <c r="EG22" s="108"/>
      <c r="EH22" s="108"/>
      <c r="EI22" s="108"/>
      <c r="EJ22" s="108"/>
      <c r="EK22" s="108"/>
      <c r="EL22" s="108"/>
      <c r="EM22" s="108"/>
      <c r="EN22" s="108"/>
      <c r="EO22" s="108"/>
      <c r="EP22" s="108"/>
      <c r="EQ22" s="108"/>
      <c r="ER22" s="108"/>
      <c r="ES22" s="108"/>
      <c r="ET22" s="108"/>
      <c r="EU22" s="108"/>
      <c r="EV22" s="108"/>
      <c r="EW22" s="108"/>
      <c r="EX22" s="108"/>
      <c r="EY22" s="108"/>
      <c r="EZ22" s="108"/>
      <c r="FA22" s="108"/>
      <c r="FB22" s="108"/>
      <c r="FC22" s="108"/>
      <c r="FD22" s="108"/>
      <c r="FE22" s="108"/>
      <c r="FF22" s="108"/>
      <c r="FG22" s="108"/>
      <c r="FH22" s="108"/>
      <c r="FI22" s="108"/>
      <c r="FJ22" s="108"/>
      <c r="FK22" s="108"/>
      <c r="FL22" s="108"/>
      <c r="FM22" s="108"/>
      <c r="FN22" s="108"/>
      <c r="FO22" s="108"/>
      <c r="FP22" s="108"/>
      <c r="FQ22" s="108"/>
      <c r="FR22" s="108"/>
      <c r="FS22" s="108"/>
      <c r="FT22" s="108"/>
    </row>
    <row r="23" spans="1:176" s="109" customFormat="1" ht="39.6">
      <c r="A23" s="115" t="s">
        <v>238</v>
      </c>
      <c r="B23" s="116" t="s">
        <v>239</v>
      </c>
      <c r="C23" s="125" t="s">
        <v>182</v>
      </c>
      <c r="D23" s="126" t="e">
        <f>+#REF!</f>
        <v>#REF!</v>
      </c>
      <c r="E23" s="126"/>
      <c r="F23" s="126"/>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08"/>
      <c r="AH23" s="108"/>
      <c r="AI23" s="108"/>
      <c r="AJ23" s="108"/>
      <c r="AK23" s="108"/>
      <c r="AL23" s="108"/>
      <c r="AM23" s="108"/>
      <c r="AN23" s="108"/>
      <c r="AO23" s="108"/>
      <c r="AP23" s="108"/>
      <c r="AQ23" s="108"/>
      <c r="AR23" s="108"/>
      <c r="AS23" s="108"/>
      <c r="AT23" s="108"/>
      <c r="AU23" s="108"/>
      <c r="AV23" s="108"/>
      <c r="AW23" s="108"/>
      <c r="AX23" s="108"/>
      <c r="AY23" s="108"/>
      <c r="AZ23" s="108"/>
      <c r="BA23" s="108"/>
      <c r="BB23" s="108"/>
      <c r="BC23" s="108"/>
      <c r="BD23" s="108"/>
      <c r="BE23" s="108"/>
      <c r="BF23" s="108"/>
      <c r="BG23" s="108"/>
      <c r="BH23" s="108"/>
      <c r="BI23" s="108"/>
      <c r="BJ23" s="108"/>
      <c r="BK23" s="108"/>
      <c r="BL23" s="108"/>
      <c r="BM23" s="108"/>
      <c r="BN23" s="108"/>
      <c r="BO23" s="108"/>
      <c r="BP23" s="108"/>
      <c r="BQ23" s="108"/>
      <c r="BR23" s="108"/>
      <c r="BS23" s="108"/>
      <c r="BT23" s="108"/>
      <c r="BU23" s="108"/>
      <c r="BV23" s="108"/>
      <c r="BW23" s="108"/>
      <c r="BX23" s="108"/>
      <c r="BY23" s="108"/>
      <c r="BZ23" s="108"/>
      <c r="CA23" s="108"/>
      <c r="CB23" s="108"/>
      <c r="CC23" s="108"/>
      <c r="CD23" s="108"/>
      <c r="CE23" s="108"/>
      <c r="CF23" s="108"/>
      <c r="CG23" s="108"/>
      <c r="CH23" s="108"/>
      <c r="CI23" s="108"/>
      <c r="CJ23" s="108"/>
      <c r="CK23" s="108"/>
      <c r="CL23" s="108"/>
      <c r="CM23" s="108"/>
      <c r="CN23" s="108"/>
      <c r="CO23" s="108"/>
      <c r="CP23" s="108"/>
      <c r="CQ23" s="108"/>
      <c r="CR23" s="108"/>
      <c r="CS23" s="108"/>
      <c r="CT23" s="108"/>
      <c r="CU23" s="108"/>
      <c r="CV23" s="108"/>
      <c r="CW23" s="108"/>
      <c r="CX23" s="108"/>
      <c r="CY23" s="108"/>
      <c r="CZ23" s="108"/>
      <c r="DA23" s="108"/>
      <c r="DB23" s="108"/>
      <c r="DC23" s="108"/>
      <c r="DD23" s="108"/>
      <c r="DE23" s="108"/>
      <c r="DF23" s="108"/>
      <c r="DG23" s="108"/>
      <c r="DH23" s="108"/>
      <c r="DI23" s="108"/>
      <c r="DJ23" s="108"/>
      <c r="DK23" s="108"/>
      <c r="DL23" s="108"/>
      <c r="DM23" s="108"/>
      <c r="DN23" s="108"/>
      <c r="DO23" s="108"/>
      <c r="DP23" s="108"/>
      <c r="DQ23" s="108"/>
      <c r="DR23" s="108"/>
      <c r="DS23" s="108"/>
      <c r="DT23" s="108"/>
      <c r="DU23" s="108"/>
      <c r="DV23" s="108"/>
      <c r="DW23" s="108"/>
      <c r="DX23" s="108"/>
      <c r="DY23" s="108"/>
      <c r="DZ23" s="108"/>
      <c r="EA23" s="108"/>
      <c r="EB23" s="108"/>
      <c r="EC23" s="108"/>
      <c r="ED23" s="108"/>
      <c r="EE23" s="108"/>
      <c r="EF23" s="108"/>
      <c r="EG23" s="108"/>
      <c r="EH23" s="108"/>
      <c r="EI23" s="108"/>
      <c r="EJ23" s="108"/>
      <c r="EK23" s="108"/>
      <c r="EL23" s="108"/>
      <c r="EM23" s="108"/>
      <c r="EN23" s="108"/>
      <c r="EO23" s="108"/>
      <c r="EP23" s="108"/>
      <c r="EQ23" s="108"/>
      <c r="ER23" s="108"/>
      <c r="ES23" s="108"/>
      <c r="ET23" s="108"/>
      <c r="EU23" s="108"/>
      <c r="EV23" s="108"/>
      <c r="EW23" s="108"/>
      <c r="EX23" s="108"/>
      <c r="EY23" s="108"/>
      <c r="EZ23" s="108"/>
      <c r="FA23" s="108"/>
      <c r="FB23" s="108"/>
      <c r="FC23" s="108"/>
      <c r="FD23" s="108"/>
      <c r="FE23" s="108"/>
      <c r="FF23" s="108"/>
      <c r="FG23" s="108"/>
      <c r="FH23" s="108"/>
      <c r="FI23" s="108"/>
      <c r="FJ23" s="108"/>
      <c r="FK23" s="108"/>
      <c r="FL23" s="108"/>
      <c r="FM23" s="108"/>
      <c r="FN23" s="108"/>
      <c r="FO23" s="108"/>
      <c r="FP23" s="108"/>
      <c r="FQ23" s="108"/>
      <c r="FR23" s="108"/>
      <c r="FS23" s="108"/>
      <c r="FT23" s="108"/>
    </row>
    <row r="24" spans="1:176" s="109" customFormat="1">
      <c r="A24" s="115"/>
      <c r="C24" s="112"/>
      <c r="D24" s="113"/>
      <c r="E24" s="113"/>
      <c r="F24" s="113"/>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08"/>
      <c r="AH24" s="108"/>
      <c r="AI24" s="108"/>
      <c r="AJ24" s="108"/>
      <c r="AK24" s="108"/>
      <c r="AL24" s="108"/>
      <c r="AM24" s="108"/>
      <c r="AN24" s="108"/>
      <c r="AO24" s="108"/>
      <c r="AP24" s="108"/>
      <c r="AQ24" s="108"/>
      <c r="AR24" s="108"/>
      <c r="AS24" s="108"/>
      <c r="AT24" s="108"/>
      <c r="AU24" s="108"/>
      <c r="AV24" s="108"/>
      <c r="AW24" s="108"/>
      <c r="AX24" s="108"/>
      <c r="AY24" s="108"/>
      <c r="AZ24" s="108"/>
      <c r="BA24" s="108"/>
      <c r="BB24" s="108"/>
      <c r="BC24" s="108"/>
      <c r="BD24" s="108"/>
      <c r="BE24" s="108"/>
      <c r="BF24" s="108"/>
      <c r="BG24" s="108"/>
      <c r="BH24" s="108"/>
      <c r="BI24" s="108"/>
      <c r="BJ24" s="108"/>
      <c r="BK24" s="108"/>
      <c r="BL24" s="108"/>
      <c r="BM24" s="108"/>
      <c r="BN24" s="108"/>
      <c r="BO24" s="108"/>
      <c r="BP24" s="108"/>
      <c r="BQ24" s="108"/>
      <c r="BR24" s="108"/>
      <c r="BS24" s="108"/>
      <c r="BT24" s="108"/>
      <c r="BU24" s="108"/>
      <c r="BV24" s="108"/>
      <c r="BW24" s="108"/>
      <c r="BX24" s="108"/>
      <c r="BY24" s="108"/>
      <c r="BZ24" s="108"/>
      <c r="CA24" s="108"/>
      <c r="CB24" s="108"/>
      <c r="CC24" s="108"/>
      <c r="CD24" s="108"/>
      <c r="CE24" s="108"/>
      <c r="CF24" s="108"/>
      <c r="CG24" s="108"/>
      <c r="CH24" s="108"/>
      <c r="CI24" s="108"/>
      <c r="CJ24" s="108"/>
      <c r="CK24" s="108"/>
      <c r="CL24" s="108"/>
      <c r="CM24" s="108"/>
      <c r="CN24" s="108"/>
      <c r="CO24" s="108"/>
      <c r="CP24" s="108"/>
      <c r="CQ24" s="108"/>
      <c r="CR24" s="108"/>
      <c r="CS24" s="108"/>
      <c r="CT24" s="108"/>
      <c r="CU24" s="108"/>
      <c r="CV24" s="108"/>
      <c r="CW24" s="108"/>
      <c r="CX24" s="108"/>
      <c r="CY24" s="108"/>
      <c r="CZ24" s="108"/>
      <c r="DA24" s="108"/>
      <c r="DB24" s="108"/>
      <c r="DC24" s="108"/>
      <c r="DD24" s="108"/>
      <c r="DE24" s="108"/>
      <c r="DF24" s="108"/>
      <c r="DG24" s="108"/>
      <c r="DH24" s="108"/>
      <c r="DI24" s="108"/>
      <c r="DJ24" s="108"/>
      <c r="DK24" s="108"/>
      <c r="DL24" s="108"/>
      <c r="DM24" s="108"/>
      <c r="DN24" s="108"/>
      <c r="DO24" s="108"/>
      <c r="DP24" s="108"/>
      <c r="DQ24" s="108"/>
      <c r="DR24" s="108"/>
      <c r="DS24" s="108"/>
      <c r="DT24" s="108"/>
      <c r="DU24" s="108"/>
      <c r="DV24" s="108"/>
      <c r="DW24" s="108"/>
      <c r="DX24" s="108"/>
      <c r="DY24" s="108"/>
      <c r="DZ24" s="108"/>
      <c r="EA24" s="108"/>
      <c r="EB24" s="108"/>
      <c r="EC24" s="108"/>
      <c r="ED24" s="108"/>
      <c r="EE24" s="108"/>
      <c r="EF24" s="108"/>
      <c r="EG24" s="108"/>
      <c r="EH24" s="108"/>
      <c r="EI24" s="108"/>
      <c r="EJ24" s="108"/>
      <c r="EK24" s="108"/>
      <c r="EL24" s="108"/>
      <c r="EM24" s="108"/>
      <c r="EN24" s="108"/>
      <c r="EO24" s="108"/>
      <c r="EP24" s="108"/>
      <c r="EQ24" s="108"/>
      <c r="ER24" s="108"/>
      <c r="ES24" s="108"/>
      <c r="ET24" s="108"/>
      <c r="EU24" s="108"/>
      <c r="EV24" s="108"/>
      <c r="EW24" s="108"/>
      <c r="EX24" s="108"/>
      <c r="EY24" s="108"/>
      <c r="EZ24" s="108"/>
      <c r="FA24" s="108"/>
      <c r="FB24" s="108"/>
      <c r="FC24" s="108"/>
      <c r="FD24" s="108"/>
      <c r="FE24" s="108"/>
      <c r="FF24" s="108"/>
      <c r="FG24" s="108"/>
      <c r="FH24" s="108"/>
      <c r="FI24" s="108"/>
      <c r="FJ24" s="108"/>
      <c r="FK24" s="108"/>
      <c r="FL24" s="108"/>
      <c r="FM24" s="108"/>
      <c r="FN24" s="108"/>
      <c r="FO24" s="108"/>
      <c r="FP24" s="108"/>
      <c r="FQ24" s="108"/>
      <c r="FR24" s="108"/>
      <c r="FS24" s="108"/>
      <c r="FT24" s="108"/>
    </row>
    <row r="25" spans="1:176" s="109" customFormat="1">
      <c r="A25" s="110" t="s">
        <v>188</v>
      </c>
      <c r="B25" s="111" t="s">
        <v>240</v>
      </c>
      <c r="C25" s="112"/>
      <c r="D25" s="113"/>
      <c r="E25" s="113"/>
      <c r="F25" s="113"/>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08"/>
      <c r="AH25" s="108"/>
      <c r="AI25" s="108"/>
      <c r="AJ25" s="108"/>
      <c r="AK25" s="108"/>
      <c r="AL25" s="108"/>
      <c r="AM25" s="108"/>
      <c r="AN25" s="108"/>
      <c r="AO25" s="108"/>
      <c r="AP25" s="108"/>
      <c r="AQ25" s="108"/>
      <c r="AR25" s="108"/>
      <c r="AS25" s="108"/>
      <c r="AT25" s="108"/>
      <c r="AU25" s="108"/>
      <c r="AV25" s="108"/>
      <c r="AW25" s="108"/>
      <c r="AX25" s="108"/>
      <c r="AY25" s="108"/>
      <c r="AZ25" s="108"/>
      <c r="BA25" s="108"/>
      <c r="BB25" s="108"/>
      <c r="BC25" s="108"/>
      <c r="BD25" s="108"/>
      <c r="BE25" s="108"/>
      <c r="BF25" s="108"/>
      <c r="BG25" s="108"/>
      <c r="BH25" s="108"/>
      <c r="BI25" s="108"/>
      <c r="BJ25" s="108"/>
      <c r="BK25" s="108"/>
      <c r="BL25" s="108"/>
      <c r="BM25" s="108"/>
      <c r="BN25" s="108"/>
      <c r="BO25" s="108"/>
      <c r="BP25" s="108"/>
      <c r="BQ25" s="108"/>
      <c r="BR25" s="108"/>
      <c r="BS25" s="108"/>
      <c r="BT25" s="108"/>
      <c r="BU25" s="108"/>
      <c r="BV25" s="108"/>
      <c r="BW25" s="108"/>
      <c r="BX25" s="108"/>
      <c r="BY25" s="108"/>
      <c r="BZ25" s="108"/>
      <c r="CA25" s="108"/>
      <c r="CB25" s="108"/>
      <c r="CC25" s="108"/>
      <c r="CD25" s="108"/>
      <c r="CE25" s="108"/>
      <c r="CF25" s="108"/>
      <c r="CG25" s="108"/>
      <c r="CH25" s="108"/>
      <c r="CI25" s="108"/>
      <c r="CJ25" s="108"/>
      <c r="CK25" s="108"/>
      <c r="CL25" s="108"/>
      <c r="CM25" s="108"/>
      <c r="CN25" s="108"/>
      <c r="CO25" s="108"/>
      <c r="CP25" s="108"/>
      <c r="CQ25" s="108"/>
      <c r="CR25" s="108"/>
      <c r="CS25" s="108"/>
      <c r="CT25" s="108"/>
      <c r="CU25" s="108"/>
      <c r="CV25" s="108"/>
      <c r="CW25" s="108"/>
      <c r="CX25" s="108"/>
      <c r="CY25" s="108"/>
      <c r="CZ25" s="108"/>
      <c r="DA25" s="108"/>
      <c r="DB25" s="108"/>
      <c r="DC25" s="108"/>
      <c r="DD25" s="108"/>
      <c r="DE25" s="108"/>
      <c r="DF25" s="108"/>
      <c r="DG25" s="108"/>
      <c r="DH25" s="108"/>
      <c r="DI25" s="108"/>
      <c r="DJ25" s="108"/>
      <c r="DK25" s="108"/>
      <c r="DL25" s="108"/>
      <c r="DM25" s="108"/>
      <c r="DN25" s="108"/>
      <c r="DO25" s="108"/>
      <c r="DP25" s="108"/>
      <c r="DQ25" s="108"/>
      <c r="DR25" s="108"/>
      <c r="DS25" s="108"/>
      <c r="DT25" s="108"/>
      <c r="DU25" s="108"/>
      <c r="DV25" s="108"/>
      <c r="DW25" s="108"/>
      <c r="DX25" s="108"/>
      <c r="DY25" s="108"/>
      <c r="DZ25" s="108"/>
      <c r="EA25" s="108"/>
      <c r="EB25" s="108"/>
      <c r="EC25" s="108"/>
      <c r="ED25" s="108"/>
      <c r="EE25" s="108"/>
      <c r="EF25" s="108"/>
      <c r="EG25" s="108"/>
      <c r="EH25" s="108"/>
      <c r="EI25" s="108"/>
      <c r="EJ25" s="108"/>
      <c r="EK25" s="108"/>
      <c r="EL25" s="108"/>
      <c r="EM25" s="108"/>
      <c r="EN25" s="108"/>
      <c r="EO25" s="108"/>
      <c r="EP25" s="108"/>
      <c r="EQ25" s="108"/>
      <c r="ER25" s="108"/>
      <c r="ES25" s="108"/>
      <c r="ET25" s="108"/>
      <c r="EU25" s="108"/>
      <c r="EV25" s="108"/>
      <c r="EW25" s="108"/>
      <c r="EX25" s="108"/>
      <c r="EY25" s="108"/>
      <c r="EZ25" s="108"/>
      <c r="FA25" s="108"/>
      <c r="FB25" s="108"/>
      <c r="FC25" s="108"/>
      <c r="FD25" s="108"/>
      <c r="FE25" s="108"/>
      <c r="FF25" s="108"/>
      <c r="FG25" s="108"/>
      <c r="FH25" s="108"/>
      <c r="FI25" s="108"/>
      <c r="FJ25" s="108"/>
      <c r="FK25" s="108"/>
      <c r="FL25" s="108"/>
      <c r="FM25" s="108"/>
      <c r="FN25" s="108"/>
      <c r="FO25" s="108"/>
      <c r="FP25" s="108"/>
      <c r="FQ25" s="108"/>
      <c r="FR25" s="108"/>
      <c r="FS25" s="108"/>
      <c r="FT25" s="108"/>
    </row>
    <row r="26" spans="1:176" s="109" customFormat="1">
      <c r="A26" s="115"/>
      <c r="B26" s="116"/>
      <c r="C26" s="112"/>
      <c r="D26" s="113"/>
      <c r="E26" s="113"/>
      <c r="F26" s="113"/>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08"/>
      <c r="AH26" s="108"/>
      <c r="AI26" s="108"/>
      <c r="AJ26" s="108"/>
      <c r="AK26" s="108"/>
      <c r="AL26" s="108"/>
      <c r="AM26" s="108"/>
      <c r="AN26" s="108"/>
      <c r="AO26" s="108"/>
      <c r="AP26" s="108"/>
      <c r="AQ26" s="108"/>
      <c r="AR26" s="108"/>
      <c r="AS26" s="108"/>
      <c r="AT26" s="108"/>
      <c r="AU26" s="108"/>
      <c r="AV26" s="108"/>
      <c r="AW26" s="108"/>
      <c r="AX26" s="108"/>
      <c r="AY26" s="108"/>
      <c r="AZ26" s="108"/>
      <c r="BA26" s="108"/>
      <c r="BB26" s="108"/>
      <c r="BC26" s="108"/>
      <c r="BD26" s="108"/>
      <c r="BE26" s="108"/>
      <c r="BF26" s="108"/>
      <c r="BG26" s="108"/>
      <c r="BH26" s="108"/>
      <c r="BI26" s="108"/>
      <c r="BJ26" s="108"/>
      <c r="BK26" s="108"/>
      <c r="BL26" s="108"/>
      <c r="BM26" s="108"/>
      <c r="BN26" s="108"/>
      <c r="BO26" s="108"/>
      <c r="BP26" s="108"/>
      <c r="BQ26" s="108"/>
      <c r="BR26" s="108"/>
      <c r="BS26" s="108"/>
      <c r="BT26" s="108"/>
      <c r="BU26" s="108"/>
      <c r="BV26" s="108"/>
      <c r="BW26" s="108"/>
      <c r="BX26" s="108"/>
      <c r="BY26" s="108"/>
      <c r="BZ26" s="108"/>
      <c r="CA26" s="108"/>
      <c r="CB26" s="108"/>
      <c r="CC26" s="108"/>
      <c r="CD26" s="108"/>
      <c r="CE26" s="108"/>
      <c r="CF26" s="108"/>
      <c r="CG26" s="108"/>
      <c r="CH26" s="108"/>
      <c r="CI26" s="108"/>
      <c r="CJ26" s="108"/>
      <c r="CK26" s="108"/>
      <c r="CL26" s="108"/>
      <c r="CM26" s="108"/>
      <c r="CN26" s="108"/>
      <c r="CO26" s="108"/>
      <c r="CP26" s="108"/>
      <c r="CQ26" s="108"/>
      <c r="CR26" s="108"/>
      <c r="CS26" s="108"/>
      <c r="CT26" s="108"/>
      <c r="CU26" s="108"/>
      <c r="CV26" s="108"/>
      <c r="CW26" s="108"/>
      <c r="CX26" s="108"/>
      <c r="CY26" s="108"/>
      <c r="CZ26" s="108"/>
      <c r="DA26" s="108"/>
      <c r="DB26" s="108"/>
      <c r="DC26" s="108"/>
      <c r="DD26" s="108"/>
      <c r="DE26" s="108"/>
      <c r="DF26" s="108"/>
      <c r="DG26" s="108"/>
      <c r="DH26" s="108"/>
      <c r="DI26" s="108"/>
      <c r="DJ26" s="108"/>
      <c r="DK26" s="108"/>
      <c r="DL26" s="108"/>
      <c r="DM26" s="108"/>
      <c r="DN26" s="108"/>
      <c r="DO26" s="108"/>
      <c r="DP26" s="108"/>
      <c r="DQ26" s="108"/>
      <c r="DR26" s="108"/>
      <c r="DS26" s="108"/>
      <c r="DT26" s="108"/>
      <c r="DU26" s="108"/>
      <c r="DV26" s="108"/>
      <c r="DW26" s="108"/>
      <c r="DX26" s="108"/>
      <c r="DY26" s="108"/>
      <c r="DZ26" s="108"/>
      <c r="EA26" s="108"/>
      <c r="EB26" s="108"/>
      <c r="EC26" s="108"/>
      <c r="ED26" s="108"/>
      <c r="EE26" s="108"/>
      <c r="EF26" s="108"/>
      <c r="EG26" s="108"/>
      <c r="EH26" s="108"/>
      <c r="EI26" s="108"/>
      <c r="EJ26" s="108"/>
      <c r="EK26" s="108"/>
      <c r="EL26" s="108"/>
      <c r="EM26" s="108"/>
      <c r="EN26" s="108"/>
      <c r="EO26" s="108"/>
      <c r="EP26" s="108"/>
      <c r="EQ26" s="108"/>
      <c r="ER26" s="108"/>
      <c r="ES26" s="108"/>
      <c r="ET26" s="108"/>
      <c r="EU26" s="108"/>
      <c r="EV26" s="108"/>
      <c r="EW26" s="108"/>
      <c r="EX26" s="108"/>
      <c r="EY26" s="108"/>
      <c r="EZ26" s="108"/>
      <c r="FA26" s="108"/>
      <c r="FB26" s="108"/>
      <c r="FC26" s="108"/>
      <c r="FD26" s="108"/>
      <c r="FE26" s="108"/>
      <c r="FF26" s="108"/>
      <c r="FG26" s="108"/>
      <c r="FH26" s="108"/>
      <c r="FI26" s="108"/>
      <c r="FJ26" s="108"/>
      <c r="FK26" s="108"/>
      <c r="FL26" s="108"/>
      <c r="FM26" s="108"/>
      <c r="FN26" s="108"/>
      <c r="FO26" s="108"/>
      <c r="FP26" s="108"/>
      <c r="FQ26" s="108"/>
      <c r="FR26" s="108"/>
      <c r="FS26" s="108"/>
      <c r="FT26" s="108"/>
    </row>
    <row r="27" spans="1:176" s="109" customFormat="1" ht="66">
      <c r="A27" s="115" t="s">
        <v>190</v>
      </c>
      <c r="B27" s="116" t="s">
        <v>241</v>
      </c>
      <c r="C27" s="112"/>
      <c r="D27" s="113"/>
      <c r="E27" s="113"/>
      <c r="F27" s="113"/>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08"/>
      <c r="AH27" s="108"/>
      <c r="AI27" s="108"/>
      <c r="AJ27" s="108"/>
      <c r="AK27" s="108"/>
      <c r="AL27" s="108"/>
      <c r="AM27" s="108"/>
      <c r="AN27" s="108"/>
      <c r="AO27" s="108"/>
      <c r="AP27" s="108"/>
      <c r="AQ27" s="108"/>
      <c r="AR27" s="108"/>
      <c r="AS27" s="108"/>
      <c r="AT27" s="108"/>
      <c r="AU27" s="108"/>
      <c r="AV27" s="108"/>
      <c r="AW27" s="108"/>
      <c r="AX27" s="108"/>
      <c r="AY27" s="108"/>
      <c r="AZ27" s="108"/>
      <c r="BA27" s="108"/>
      <c r="BB27" s="108"/>
      <c r="BC27" s="108"/>
      <c r="BD27" s="108"/>
      <c r="BE27" s="108"/>
      <c r="BF27" s="108"/>
      <c r="BG27" s="108"/>
      <c r="BH27" s="108"/>
      <c r="BI27" s="108"/>
      <c r="BJ27" s="108"/>
      <c r="BK27" s="108"/>
      <c r="BL27" s="108"/>
      <c r="BM27" s="108"/>
      <c r="BN27" s="108"/>
      <c r="BO27" s="108"/>
      <c r="BP27" s="108"/>
      <c r="BQ27" s="108"/>
      <c r="BR27" s="108"/>
      <c r="BS27" s="108"/>
      <c r="BT27" s="108"/>
      <c r="BU27" s="108"/>
      <c r="BV27" s="108"/>
      <c r="BW27" s="108"/>
      <c r="BX27" s="108"/>
      <c r="BY27" s="108"/>
      <c r="BZ27" s="108"/>
      <c r="CA27" s="108"/>
      <c r="CB27" s="108"/>
      <c r="CC27" s="108"/>
      <c r="CD27" s="108"/>
      <c r="CE27" s="108"/>
      <c r="CF27" s="108"/>
      <c r="CG27" s="108"/>
      <c r="CH27" s="108"/>
      <c r="CI27" s="108"/>
      <c r="CJ27" s="108"/>
      <c r="CK27" s="108"/>
      <c r="CL27" s="108"/>
      <c r="CM27" s="108"/>
      <c r="CN27" s="108"/>
      <c r="CO27" s="108"/>
      <c r="CP27" s="108"/>
      <c r="CQ27" s="108"/>
      <c r="CR27" s="108"/>
      <c r="CS27" s="108"/>
      <c r="CT27" s="108"/>
      <c r="CU27" s="108"/>
      <c r="CV27" s="108"/>
      <c r="CW27" s="108"/>
      <c r="CX27" s="108"/>
      <c r="CY27" s="108"/>
      <c r="CZ27" s="108"/>
      <c r="DA27" s="108"/>
      <c r="DB27" s="108"/>
      <c r="DC27" s="108"/>
      <c r="DD27" s="108"/>
      <c r="DE27" s="108"/>
      <c r="DF27" s="108"/>
      <c r="DG27" s="108"/>
      <c r="DH27" s="108"/>
      <c r="DI27" s="108"/>
      <c r="DJ27" s="108"/>
      <c r="DK27" s="108"/>
      <c r="DL27" s="108"/>
      <c r="DM27" s="108"/>
      <c r="DN27" s="108"/>
      <c r="DO27" s="108"/>
      <c r="DP27" s="108"/>
      <c r="DQ27" s="108"/>
      <c r="DR27" s="108"/>
      <c r="DS27" s="108"/>
      <c r="DT27" s="108"/>
      <c r="DU27" s="108"/>
      <c r="DV27" s="108"/>
      <c r="DW27" s="108"/>
      <c r="DX27" s="108"/>
      <c r="DY27" s="108"/>
      <c r="DZ27" s="108"/>
      <c r="EA27" s="108"/>
      <c r="EB27" s="108"/>
      <c r="EC27" s="108"/>
      <c r="ED27" s="108"/>
      <c r="EE27" s="108"/>
      <c r="EF27" s="108"/>
      <c r="EG27" s="108"/>
      <c r="EH27" s="108"/>
      <c r="EI27" s="108"/>
      <c r="EJ27" s="108"/>
      <c r="EK27" s="108"/>
      <c r="EL27" s="108"/>
      <c r="EM27" s="108"/>
      <c r="EN27" s="108"/>
      <c r="EO27" s="108"/>
      <c r="EP27" s="108"/>
      <c r="EQ27" s="108"/>
      <c r="ER27" s="108"/>
      <c r="ES27" s="108"/>
      <c r="ET27" s="108"/>
      <c r="EU27" s="108"/>
      <c r="EV27" s="108"/>
      <c r="EW27" s="108"/>
      <c r="EX27" s="108"/>
      <c r="EY27" s="108"/>
      <c r="EZ27" s="108"/>
      <c r="FA27" s="108"/>
      <c r="FB27" s="108"/>
      <c r="FC27" s="108"/>
      <c r="FD27" s="108"/>
      <c r="FE27" s="108"/>
      <c r="FF27" s="108"/>
      <c r="FG27" s="108"/>
      <c r="FH27" s="108"/>
      <c r="FI27" s="108"/>
      <c r="FJ27" s="108"/>
      <c r="FK27" s="108"/>
      <c r="FL27" s="108"/>
      <c r="FM27" s="108"/>
      <c r="FN27" s="108"/>
      <c r="FO27" s="108"/>
      <c r="FP27" s="108"/>
      <c r="FQ27" s="108"/>
      <c r="FR27" s="108"/>
      <c r="FS27" s="108"/>
      <c r="FT27" s="108"/>
    </row>
    <row r="28" spans="1:176" s="109" customFormat="1">
      <c r="A28" s="115"/>
      <c r="B28" s="116"/>
      <c r="C28" s="112"/>
      <c r="D28" s="113"/>
      <c r="E28" s="113"/>
      <c r="F28" s="113"/>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08"/>
      <c r="AH28" s="108"/>
      <c r="AI28" s="108"/>
      <c r="AJ28" s="108"/>
      <c r="AK28" s="108"/>
      <c r="AL28" s="108"/>
      <c r="AM28" s="108"/>
      <c r="AN28" s="108"/>
      <c r="AO28" s="108"/>
      <c r="AP28" s="108"/>
      <c r="AQ28" s="108"/>
      <c r="AR28" s="108"/>
      <c r="AS28" s="108"/>
      <c r="AT28" s="108"/>
      <c r="AU28" s="108"/>
      <c r="AV28" s="108"/>
      <c r="AW28" s="108"/>
      <c r="AX28" s="108"/>
      <c r="AY28" s="108"/>
      <c r="AZ28" s="108"/>
      <c r="BA28" s="108"/>
      <c r="BB28" s="108"/>
      <c r="BC28" s="108"/>
      <c r="BD28" s="108"/>
      <c r="BE28" s="108"/>
      <c r="BF28" s="108"/>
      <c r="BG28" s="108"/>
      <c r="BH28" s="108"/>
      <c r="BI28" s="108"/>
      <c r="BJ28" s="108"/>
      <c r="BK28" s="108"/>
      <c r="BL28" s="108"/>
      <c r="BM28" s="108"/>
      <c r="BN28" s="108"/>
      <c r="BO28" s="108"/>
      <c r="BP28" s="108"/>
      <c r="BQ28" s="108"/>
      <c r="BR28" s="108"/>
      <c r="BS28" s="108"/>
      <c r="BT28" s="108"/>
      <c r="BU28" s="108"/>
      <c r="BV28" s="108"/>
      <c r="BW28" s="108"/>
      <c r="BX28" s="108"/>
      <c r="BY28" s="108"/>
      <c r="BZ28" s="108"/>
      <c r="CA28" s="108"/>
      <c r="CB28" s="108"/>
      <c r="CC28" s="108"/>
      <c r="CD28" s="108"/>
      <c r="CE28" s="108"/>
      <c r="CF28" s="108"/>
      <c r="CG28" s="108"/>
      <c r="CH28" s="108"/>
      <c r="CI28" s="108"/>
      <c r="CJ28" s="108"/>
      <c r="CK28" s="108"/>
      <c r="CL28" s="108"/>
      <c r="CM28" s="108"/>
      <c r="CN28" s="108"/>
      <c r="CO28" s="108"/>
      <c r="CP28" s="108"/>
      <c r="CQ28" s="108"/>
      <c r="CR28" s="108"/>
      <c r="CS28" s="108"/>
      <c r="CT28" s="108"/>
      <c r="CU28" s="108"/>
      <c r="CV28" s="108"/>
      <c r="CW28" s="108"/>
      <c r="CX28" s="108"/>
      <c r="CY28" s="108"/>
      <c r="CZ28" s="108"/>
      <c r="DA28" s="108"/>
      <c r="DB28" s="108"/>
      <c r="DC28" s="108"/>
      <c r="DD28" s="108"/>
      <c r="DE28" s="108"/>
      <c r="DF28" s="108"/>
      <c r="DG28" s="108"/>
      <c r="DH28" s="108"/>
      <c r="DI28" s="108"/>
      <c r="DJ28" s="108"/>
      <c r="DK28" s="108"/>
      <c r="DL28" s="108"/>
      <c r="DM28" s="108"/>
      <c r="DN28" s="108"/>
      <c r="DO28" s="108"/>
      <c r="DP28" s="108"/>
      <c r="DQ28" s="108"/>
      <c r="DR28" s="108"/>
      <c r="DS28" s="108"/>
      <c r="DT28" s="108"/>
      <c r="DU28" s="108"/>
      <c r="DV28" s="108"/>
      <c r="DW28" s="108"/>
      <c r="DX28" s="108"/>
      <c r="DY28" s="108"/>
      <c r="DZ28" s="108"/>
      <c r="EA28" s="108"/>
      <c r="EB28" s="108"/>
      <c r="EC28" s="108"/>
      <c r="ED28" s="108"/>
      <c r="EE28" s="108"/>
      <c r="EF28" s="108"/>
      <c r="EG28" s="108"/>
      <c r="EH28" s="108"/>
      <c r="EI28" s="108"/>
      <c r="EJ28" s="108"/>
      <c r="EK28" s="108"/>
      <c r="EL28" s="108"/>
      <c r="EM28" s="108"/>
      <c r="EN28" s="108"/>
      <c r="EO28" s="108"/>
      <c r="EP28" s="108"/>
      <c r="EQ28" s="108"/>
      <c r="ER28" s="108"/>
      <c r="ES28" s="108"/>
      <c r="ET28" s="108"/>
      <c r="EU28" s="108"/>
      <c r="EV28" s="108"/>
      <c r="EW28" s="108"/>
      <c r="EX28" s="108"/>
      <c r="EY28" s="108"/>
      <c r="EZ28" s="108"/>
      <c r="FA28" s="108"/>
      <c r="FB28" s="108"/>
      <c r="FC28" s="108"/>
      <c r="FD28" s="108"/>
      <c r="FE28" s="108"/>
      <c r="FF28" s="108"/>
      <c r="FG28" s="108"/>
      <c r="FH28" s="108"/>
      <c r="FI28" s="108"/>
      <c r="FJ28" s="108"/>
      <c r="FK28" s="108"/>
      <c r="FL28" s="108"/>
      <c r="FM28" s="108"/>
      <c r="FN28" s="108"/>
      <c r="FO28" s="108"/>
      <c r="FP28" s="108"/>
      <c r="FQ28" s="108"/>
      <c r="FR28" s="108"/>
      <c r="FS28" s="108"/>
      <c r="FT28" s="108"/>
    </row>
    <row r="29" spans="1:176" s="109" customFormat="1">
      <c r="A29" s="115" t="s">
        <v>180</v>
      </c>
      <c r="B29" s="116" t="s">
        <v>242</v>
      </c>
      <c r="C29" s="125" t="s">
        <v>243</v>
      </c>
      <c r="D29" s="126" t="e">
        <f>+#REF!</f>
        <v>#REF!</v>
      </c>
      <c r="E29" s="126"/>
      <c r="F29" s="126"/>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08"/>
      <c r="AH29" s="108"/>
      <c r="AI29" s="108"/>
      <c r="AJ29" s="108"/>
      <c r="AK29" s="108"/>
      <c r="AL29" s="108"/>
      <c r="AM29" s="108"/>
      <c r="AN29" s="108"/>
      <c r="AO29" s="108"/>
      <c r="AP29" s="108"/>
      <c r="AQ29" s="108"/>
      <c r="AR29" s="108"/>
      <c r="AS29" s="108"/>
      <c r="AT29" s="108"/>
      <c r="AU29" s="108"/>
      <c r="AV29" s="108"/>
      <c r="AW29" s="108"/>
      <c r="AX29" s="108"/>
      <c r="AY29" s="108"/>
      <c r="AZ29" s="108"/>
      <c r="BA29" s="108"/>
      <c r="BB29" s="108"/>
      <c r="BC29" s="108"/>
      <c r="BD29" s="108"/>
      <c r="BE29" s="108"/>
      <c r="BF29" s="108"/>
      <c r="BG29" s="108"/>
      <c r="BH29" s="108"/>
      <c r="BI29" s="108"/>
      <c r="BJ29" s="108"/>
      <c r="BK29" s="108"/>
      <c r="BL29" s="108"/>
      <c r="BM29" s="108"/>
      <c r="BN29" s="108"/>
      <c r="BO29" s="108"/>
      <c r="BP29" s="108"/>
      <c r="BQ29" s="108"/>
      <c r="BR29" s="108"/>
      <c r="BS29" s="108"/>
      <c r="BT29" s="108"/>
      <c r="BU29" s="108"/>
      <c r="BV29" s="108"/>
      <c r="BW29" s="108"/>
      <c r="BX29" s="108"/>
      <c r="BY29" s="108"/>
      <c r="BZ29" s="108"/>
      <c r="CA29" s="108"/>
      <c r="CB29" s="108"/>
      <c r="CC29" s="108"/>
      <c r="CD29" s="108"/>
      <c r="CE29" s="108"/>
      <c r="CF29" s="108"/>
      <c r="CG29" s="108"/>
      <c r="CH29" s="108"/>
      <c r="CI29" s="108"/>
      <c r="CJ29" s="108"/>
      <c r="CK29" s="108"/>
      <c r="CL29" s="108"/>
      <c r="CM29" s="108"/>
      <c r="CN29" s="108"/>
      <c r="CO29" s="108"/>
      <c r="CP29" s="108"/>
      <c r="CQ29" s="108"/>
      <c r="CR29" s="108"/>
      <c r="CS29" s="108"/>
      <c r="CT29" s="108"/>
      <c r="CU29" s="108"/>
      <c r="CV29" s="108"/>
      <c r="CW29" s="108"/>
      <c r="CX29" s="108"/>
      <c r="CY29" s="108"/>
      <c r="CZ29" s="108"/>
      <c r="DA29" s="108"/>
      <c r="DB29" s="108"/>
      <c r="DC29" s="108"/>
      <c r="DD29" s="108"/>
      <c r="DE29" s="108"/>
      <c r="DF29" s="108"/>
      <c r="DG29" s="108"/>
      <c r="DH29" s="108"/>
      <c r="DI29" s="108"/>
      <c r="DJ29" s="108"/>
      <c r="DK29" s="108"/>
      <c r="DL29" s="108"/>
      <c r="DM29" s="108"/>
      <c r="DN29" s="108"/>
      <c r="DO29" s="108"/>
      <c r="DP29" s="108"/>
      <c r="DQ29" s="108"/>
      <c r="DR29" s="108"/>
      <c r="DS29" s="108"/>
      <c r="DT29" s="108"/>
      <c r="DU29" s="108"/>
      <c r="DV29" s="108"/>
      <c r="DW29" s="108"/>
      <c r="DX29" s="108"/>
      <c r="DY29" s="108"/>
      <c r="DZ29" s="108"/>
      <c r="EA29" s="108"/>
      <c r="EB29" s="108"/>
      <c r="EC29" s="108"/>
      <c r="ED29" s="108"/>
      <c r="EE29" s="108"/>
      <c r="EF29" s="108"/>
      <c r="EG29" s="108"/>
      <c r="EH29" s="108"/>
      <c r="EI29" s="108"/>
      <c r="EJ29" s="108"/>
      <c r="EK29" s="108"/>
      <c r="EL29" s="108"/>
      <c r="EM29" s="108"/>
      <c r="EN29" s="108"/>
      <c r="EO29" s="108"/>
      <c r="EP29" s="108"/>
      <c r="EQ29" s="108"/>
      <c r="ER29" s="108"/>
      <c r="ES29" s="108"/>
      <c r="ET29" s="108"/>
      <c r="EU29" s="108"/>
      <c r="EV29" s="108"/>
      <c r="EW29" s="108"/>
      <c r="EX29" s="108"/>
      <c r="EY29" s="108"/>
      <c r="EZ29" s="108"/>
      <c r="FA29" s="108"/>
      <c r="FB29" s="108"/>
      <c r="FC29" s="108"/>
      <c r="FD29" s="108"/>
      <c r="FE29" s="108"/>
      <c r="FF29" s="108"/>
      <c r="FG29" s="108"/>
      <c r="FH29" s="108"/>
      <c r="FI29" s="108"/>
      <c r="FJ29" s="108"/>
      <c r="FK29" s="108"/>
      <c r="FL29" s="108"/>
      <c r="FM29" s="108"/>
      <c r="FN29" s="108"/>
      <c r="FO29" s="108"/>
      <c r="FP29" s="108"/>
      <c r="FQ29" s="108"/>
      <c r="FR29" s="108"/>
      <c r="FS29" s="108"/>
      <c r="FT29" s="108"/>
    </row>
    <row r="30" spans="1:176" s="109" customFormat="1">
      <c r="A30" s="115"/>
      <c r="B30" s="116"/>
      <c r="C30" s="112"/>
      <c r="D30" s="113"/>
      <c r="E30" s="113"/>
      <c r="F30" s="113"/>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08"/>
      <c r="AH30" s="108"/>
      <c r="AI30" s="108"/>
      <c r="AJ30" s="108"/>
      <c r="AK30" s="108"/>
      <c r="AL30" s="108"/>
      <c r="AM30" s="108"/>
      <c r="AN30" s="108"/>
      <c r="AO30" s="108"/>
      <c r="AP30" s="108"/>
      <c r="AQ30" s="108"/>
      <c r="AR30" s="108"/>
      <c r="AS30" s="108"/>
      <c r="AT30" s="108"/>
      <c r="AU30" s="108"/>
      <c r="AV30" s="108"/>
      <c r="AW30" s="108"/>
      <c r="AX30" s="108"/>
      <c r="AY30" s="108"/>
      <c r="AZ30" s="108"/>
      <c r="BA30" s="108"/>
      <c r="BB30" s="108"/>
      <c r="BC30" s="108"/>
      <c r="BD30" s="108"/>
      <c r="BE30" s="108"/>
      <c r="BF30" s="108"/>
      <c r="BG30" s="108"/>
      <c r="BH30" s="108"/>
      <c r="BI30" s="108"/>
      <c r="BJ30" s="108"/>
      <c r="BK30" s="108"/>
      <c r="BL30" s="108"/>
      <c r="BM30" s="108"/>
      <c r="BN30" s="108"/>
      <c r="BO30" s="108"/>
      <c r="BP30" s="108"/>
      <c r="BQ30" s="108"/>
      <c r="BR30" s="108"/>
      <c r="BS30" s="108"/>
      <c r="BT30" s="108"/>
      <c r="BU30" s="108"/>
      <c r="BV30" s="108"/>
      <c r="BW30" s="108"/>
      <c r="BX30" s="108"/>
      <c r="BY30" s="108"/>
      <c r="BZ30" s="108"/>
      <c r="CA30" s="108"/>
      <c r="CB30" s="108"/>
      <c r="CC30" s="108"/>
      <c r="CD30" s="108"/>
      <c r="CE30" s="108"/>
      <c r="CF30" s="108"/>
      <c r="CG30" s="108"/>
      <c r="CH30" s="108"/>
      <c r="CI30" s="108"/>
      <c r="CJ30" s="108"/>
      <c r="CK30" s="108"/>
      <c r="CL30" s="108"/>
      <c r="CM30" s="108"/>
      <c r="CN30" s="108"/>
      <c r="CO30" s="108"/>
      <c r="CP30" s="108"/>
      <c r="CQ30" s="108"/>
      <c r="CR30" s="108"/>
      <c r="CS30" s="108"/>
      <c r="CT30" s="108"/>
      <c r="CU30" s="108"/>
      <c r="CV30" s="108"/>
      <c r="CW30" s="108"/>
      <c r="CX30" s="108"/>
      <c r="CY30" s="108"/>
      <c r="CZ30" s="108"/>
      <c r="DA30" s="108"/>
      <c r="DB30" s="108"/>
      <c r="DC30" s="108"/>
      <c r="DD30" s="108"/>
      <c r="DE30" s="108"/>
      <c r="DF30" s="108"/>
      <c r="DG30" s="108"/>
      <c r="DH30" s="108"/>
      <c r="DI30" s="108"/>
      <c r="DJ30" s="108"/>
      <c r="DK30" s="108"/>
      <c r="DL30" s="108"/>
      <c r="DM30" s="108"/>
      <c r="DN30" s="108"/>
      <c r="DO30" s="108"/>
      <c r="DP30" s="108"/>
      <c r="DQ30" s="108"/>
      <c r="DR30" s="108"/>
      <c r="DS30" s="108"/>
      <c r="DT30" s="108"/>
      <c r="DU30" s="108"/>
      <c r="DV30" s="108"/>
      <c r="DW30" s="108"/>
      <c r="DX30" s="108"/>
      <c r="DY30" s="108"/>
      <c r="DZ30" s="108"/>
      <c r="EA30" s="108"/>
      <c r="EB30" s="108"/>
      <c r="EC30" s="108"/>
      <c r="ED30" s="108"/>
      <c r="EE30" s="108"/>
      <c r="EF30" s="108"/>
      <c r="EG30" s="108"/>
      <c r="EH30" s="108"/>
      <c r="EI30" s="108"/>
      <c r="EJ30" s="108"/>
      <c r="EK30" s="108"/>
      <c r="EL30" s="108"/>
      <c r="EM30" s="108"/>
      <c r="EN30" s="108"/>
      <c r="EO30" s="108"/>
      <c r="EP30" s="108"/>
      <c r="EQ30" s="108"/>
      <c r="ER30" s="108"/>
      <c r="ES30" s="108"/>
      <c r="ET30" s="108"/>
      <c r="EU30" s="108"/>
      <c r="EV30" s="108"/>
      <c r="EW30" s="108"/>
      <c r="EX30" s="108"/>
      <c r="EY30" s="108"/>
      <c r="EZ30" s="108"/>
      <c r="FA30" s="108"/>
      <c r="FB30" s="108"/>
      <c r="FC30" s="108"/>
      <c r="FD30" s="108"/>
      <c r="FE30" s="108"/>
      <c r="FF30" s="108"/>
      <c r="FG30" s="108"/>
      <c r="FH30" s="108"/>
      <c r="FI30" s="108"/>
      <c r="FJ30" s="108"/>
      <c r="FK30" s="108"/>
      <c r="FL30" s="108"/>
      <c r="FM30" s="108"/>
      <c r="FN30" s="108"/>
      <c r="FO30" s="108"/>
      <c r="FP30" s="108"/>
      <c r="FQ30" s="108"/>
      <c r="FR30" s="108"/>
      <c r="FS30" s="108"/>
      <c r="FT30" s="108"/>
    </row>
    <row r="31" spans="1:176" s="109" customFormat="1">
      <c r="A31" s="115" t="s">
        <v>183</v>
      </c>
      <c r="B31" s="116" t="s">
        <v>244</v>
      </c>
      <c r="C31" s="112" t="s">
        <v>243</v>
      </c>
      <c r="D31" s="113" t="s">
        <v>15</v>
      </c>
      <c r="E31" s="113"/>
      <c r="F31" s="113"/>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08"/>
      <c r="AH31" s="108"/>
      <c r="AI31" s="108"/>
      <c r="AJ31" s="108"/>
      <c r="AK31" s="108"/>
      <c r="AL31" s="108"/>
      <c r="AM31" s="108"/>
      <c r="AN31" s="108"/>
      <c r="AO31" s="108"/>
      <c r="AP31" s="108"/>
      <c r="AQ31" s="108"/>
      <c r="AR31" s="108"/>
      <c r="AS31" s="108"/>
      <c r="AT31" s="108"/>
      <c r="AU31" s="108"/>
      <c r="AV31" s="108"/>
      <c r="AW31" s="108"/>
      <c r="AX31" s="108"/>
      <c r="AY31" s="108"/>
      <c r="AZ31" s="108"/>
      <c r="BA31" s="108"/>
      <c r="BB31" s="108"/>
      <c r="BC31" s="108"/>
      <c r="BD31" s="108"/>
      <c r="BE31" s="108"/>
      <c r="BF31" s="108"/>
      <c r="BG31" s="108"/>
      <c r="BH31" s="108"/>
      <c r="BI31" s="108"/>
      <c r="BJ31" s="108"/>
      <c r="BK31" s="108"/>
      <c r="BL31" s="108"/>
      <c r="BM31" s="108"/>
      <c r="BN31" s="108"/>
      <c r="BO31" s="108"/>
      <c r="BP31" s="108"/>
      <c r="BQ31" s="108"/>
      <c r="BR31" s="108"/>
      <c r="BS31" s="108"/>
      <c r="BT31" s="108"/>
      <c r="BU31" s="108"/>
      <c r="BV31" s="108"/>
      <c r="BW31" s="108"/>
      <c r="BX31" s="108"/>
      <c r="BY31" s="108"/>
      <c r="BZ31" s="108"/>
      <c r="CA31" s="108"/>
      <c r="CB31" s="108"/>
      <c r="CC31" s="108"/>
      <c r="CD31" s="108"/>
      <c r="CE31" s="108"/>
      <c r="CF31" s="108"/>
      <c r="CG31" s="108"/>
      <c r="CH31" s="108"/>
      <c r="CI31" s="108"/>
      <c r="CJ31" s="108"/>
      <c r="CK31" s="108"/>
      <c r="CL31" s="108"/>
      <c r="CM31" s="108"/>
      <c r="CN31" s="108"/>
      <c r="CO31" s="108"/>
      <c r="CP31" s="108"/>
      <c r="CQ31" s="108"/>
      <c r="CR31" s="108"/>
      <c r="CS31" s="108"/>
      <c r="CT31" s="108"/>
      <c r="CU31" s="108"/>
      <c r="CV31" s="108"/>
      <c r="CW31" s="108"/>
      <c r="CX31" s="108"/>
      <c r="CY31" s="108"/>
      <c r="CZ31" s="108"/>
      <c r="DA31" s="108"/>
      <c r="DB31" s="108"/>
      <c r="DC31" s="108"/>
      <c r="DD31" s="108"/>
      <c r="DE31" s="108"/>
      <c r="DF31" s="108"/>
      <c r="DG31" s="108"/>
      <c r="DH31" s="108"/>
      <c r="DI31" s="108"/>
      <c r="DJ31" s="108"/>
      <c r="DK31" s="108"/>
      <c r="DL31" s="108"/>
      <c r="DM31" s="108"/>
      <c r="DN31" s="108"/>
      <c r="DO31" s="108"/>
      <c r="DP31" s="108"/>
      <c r="DQ31" s="108"/>
      <c r="DR31" s="108"/>
      <c r="DS31" s="108"/>
      <c r="DT31" s="108"/>
      <c r="DU31" s="108"/>
      <c r="DV31" s="108"/>
      <c r="DW31" s="108"/>
      <c r="DX31" s="108"/>
      <c r="DY31" s="108"/>
      <c r="DZ31" s="108"/>
      <c r="EA31" s="108"/>
      <c r="EB31" s="108"/>
      <c r="EC31" s="108"/>
      <c r="ED31" s="108"/>
      <c r="EE31" s="108"/>
      <c r="EF31" s="108"/>
      <c r="EG31" s="108"/>
      <c r="EH31" s="108"/>
      <c r="EI31" s="108"/>
      <c r="EJ31" s="108"/>
      <c r="EK31" s="108"/>
      <c r="EL31" s="108"/>
      <c r="EM31" s="108"/>
      <c r="EN31" s="108"/>
      <c r="EO31" s="108"/>
      <c r="EP31" s="108"/>
      <c r="EQ31" s="108"/>
      <c r="ER31" s="108"/>
      <c r="ES31" s="108"/>
      <c r="ET31" s="108"/>
      <c r="EU31" s="108"/>
      <c r="EV31" s="108"/>
      <c r="EW31" s="108"/>
      <c r="EX31" s="108"/>
      <c r="EY31" s="108"/>
      <c r="EZ31" s="108"/>
      <c r="FA31" s="108"/>
      <c r="FB31" s="108"/>
      <c r="FC31" s="108"/>
      <c r="FD31" s="108"/>
      <c r="FE31" s="108"/>
      <c r="FF31" s="108"/>
      <c r="FG31" s="108"/>
      <c r="FH31" s="108"/>
      <c r="FI31" s="108"/>
      <c r="FJ31" s="108"/>
      <c r="FK31" s="108"/>
      <c r="FL31" s="108"/>
      <c r="FM31" s="108"/>
      <c r="FN31" s="108"/>
      <c r="FO31" s="108"/>
      <c r="FP31" s="108"/>
      <c r="FQ31" s="108"/>
      <c r="FR31" s="108"/>
      <c r="FS31" s="108"/>
      <c r="FT31" s="108"/>
    </row>
    <row r="32" spans="1:176" s="109" customFormat="1">
      <c r="A32" s="115"/>
      <c r="B32" s="116"/>
      <c r="C32" s="112"/>
      <c r="D32" s="113"/>
      <c r="E32" s="113"/>
      <c r="F32" s="113"/>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08"/>
      <c r="AH32" s="108"/>
      <c r="AI32" s="108"/>
      <c r="AJ32" s="108"/>
      <c r="AK32" s="108"/>
      <c r="AL32" s="108"/>
      <c r="AM32" s="108"/>
      <c r="AN32" s="108"/>
      <c r="AO32" s="108"/>
      <c r="AP32" s="108"/>
      <c r="AQ32" s="108"/>
      <c r="AR32" s="108"/>
      <c r="AS32" s="108"/>
      <c r="AT32" s="108"/>
      <c r="AU32" s="108"/>
      <c r="AV32" s="108"/>
      <c r="AW32" s="108"/>
      <c r="AX32" s="108"/>
      <c r="AY32" s="108"/>
      <c r="AZ32" s="108"/>
      <c r="BA32" s="108"/>
      <c r="BB32" s="108"/>
      <c r="BC32" s="108"/>
      <c r="BD32" s="108"/>
      <c r="BE32" s="108"/>
      <c r="BF32" s="108"/>
      <c r="BG32" s="108"/>
      <c r="BH32" s="108"/>
      <c r="BI32" s="108"/>
      <c r="BJ32" s="108"/>
      <c r="BK32" s="108"/>
      <c r="BL32" s="108"/>
      <c r="BM32" s="108"/>
      <c r="BN32" s="108"/>
      <c r="BO32" s="108"/>
      <c r="BP32" s="108"/>
      <c r="BQ32" s="108"/>
      <c r="BR32" s="108"/>
      <c r="BS32" s="108"/>
      <c r="BT32" s="108"/>
      <c r="BU32" s="108"/>
      <c r="BV32" s="108"/>
      <c r="BW32" s="108"/>
      <c r="BX32" s="108"/>
      <c r="BY32" s="108"/>
      <c r="BZ32" s="108"/>
      <c r="CA32" s="108"/>
      <c r="CB32" s="108"/>
      <c r="CC32" s="108"/>
      <c r="CD32" s="108"/>
      <c r="CE32" s="108"/>
      <c r="CF32" s="108"/>
      <c r="CG32" s="108"/>
      <c r="CH32" s="108"/>
      <c r="CI32" s="108"/>
      <c r="CJ32" s="108"/>
      <c r="CK32" s="108"/>
      <c r="CL32" s="108"/>
      <c r="CM32" s="108"/>
      <c r="CN32" s="108"/>
      <c r="CO32" s="108"/>
      <c r="CP32" s="108"/>
      <c r="CQ32" s="108"/>
      <c r="CR32" s="108"/>
      <c r="CS32" s="108"/>
      <c r="CT32" s="108"/>
      <c r="CU32" s="108"/>
      <c r="CV32" s="108"/>
      <c r="CW32" s="108"/>
      <c r="CX32" s="108"/>
      <c r="CY32" s="108"/>
      <c r="CZ32" s="108"/>
      <c r="DA32" s="108"/>
      <c r="DB32" s="108"/>
      <c r="DC32" s="108"/>
      <c r="DD32" s="108"/>
      <c r="DE32" s="108"/>
      <c r="DF32" s="108"/>
      <c r="DG32" s="108"/>
      <c r="DH32" s="108"/>
      <c r="DI32" s="108"/>
      <c r="DJ32" s="108"/>
      <c r="DK32" s="108"/>
      <c r="DL32" s="108"/>
      <c r="DM32" s="108"/>
      <c r="DN32" s="108"/>
      <c r="DO32" s="108"/>
      <c r="DP32" s="108"/>
      <c r="DQ32" s="108"/>
      <c r="DR32" s="108"/>
      <c r="DS32" s="108"/>
      <c r="DT32" s="108"/>
      <c r="DU32" s="108"/>
      <c r="DV32" s="108"/>
      <c r="DW32" s="108"/>
      <c r="DX32" s="108"/>
      <c r="DY32" s="108"/>
      <c r="DZ32" s="108"/>
      <c r="EA32" s="108"/>
      <c r="EB32" s="108"/>
      <c r="EC32" s="108"/>
      <c r="ED32" s="108"/>
      <c r="EE32" s="108"/>
      <c r="EF32" s="108"/>
      <c r="EG32" s="108"/>
      <c r="EH32" s="108"/>
      <c r="EI32" s="108"/>
      <c r="EJ32" s="108"/>
      <c r="EK32" s="108"/>
      <c r="EL32" s="108"/>
      <c r="EM32" s="108"/>
      <c r="EN32" s="108"/>
      <c r="EO32" s="108"/>
      <c r="EP32" s="108"/>
      <c r="EQ32" s="108"/>
      <c r="ER32" s="108"/>
      <c r="ES32" s="108"/>
      <c r="ET32" s="108"/>
      <c r="EU32" s="108"/>
      <c r="EV32" s="108"/>
      <c r="EW32" s="108"/>
      <c r="EX32" s="108"/>
      <c r="EY32" s="108"/>
      <c r="EZ32" s="108"/>
      <c r="FA32" s="108"/>
      <c r="FB32" s="108"/>
      <c r="FC32" s="108"/>
      <c r="FD32" s="108"/>
      <c r="FE32" s="108"/>
      <c r="FF32" s="108"/>
      <c r="FG32" s="108"/>
      <c r="FH32" s="108"/>
      <c r="FI32" s="108"/>
      <c r="FJ32" s="108"/>
      <c r="FK32" s="108"/>
      <c r="FL32" s="108"/>
      <c r="FM32" s="108"/>
      <c r="FN32" s="108"/>
      <c r="FO32" s="108"/>
      <c r="FP32" s="108"/>
      <c r="FQ32" s="108"/>
      <c r="FR32" s="108"/>
      <c r="FS32" s="108"/>
      <c r="FT32" s="108"/>
    </row>
    <row r="33" spans="1:176" s="109" customFormat="1">
      <c r="A33" s="110" t="s">
        <v>245</v>
      </c>
      <c r="B33" s="117" t="s">
        <v>246</v>
      </c>
      <c r="C33" s="112"/>
      <c r="D33" s="113"/>
      <c r="E33" s="113"/>
      <c r="F33" s="113"/>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08"/>
      <c r="AH33" s="108"/>
      <c r="AI33" s="108"/>
      <c r="AJ33" s="108"/>
      <c r="AK33" s="108"/>
      <c r="AL33" s="108"/>
      <c r="AM33" s="108"/>
      <c r="AN33" s="108"/>
      <c r="AO33" s="108"/>
      <c r="AP33" s="108"/>
      <c r="AQ33" s="108"/>
      <c r="AR33" s="108"/>
      <c r="AS33" s="108"/>
      <c r="AT33" s="108"/>
      <c r="AU33" s="108"/>
      <c r="AV33" s="108"/>
      <c r="AW33" s="108"/>
      <c r="AX33" s="108"/>
      <c r="AY33" s="108"/>
      <c r="AZ33" s="108"/>
      <c r="BA33" s="108"/>
      <c r="BB33" s="108"/>
      <c r="BC33" s="108"/>
      <c r="BD33" s="108"/>
      <c r="BE33" s="108"/>
      <c r="BF33" s="108"/>
      <c r="BG33" s="108"/>
      <c r="BH33" s="108"/>
      <c r="BI33" s="108"/>
      <c r="BJ33" s="108"/>
      <c r="BK33" s="108"/>
      <c r="BL33" s="108"/>
      <c r="BM33" s="108"/>
      <c r="BN33" s="108"/>
      <c r="BO33" s="108"/>
      <c r="BP33" s="108"/>
      <c r="BQ33" s="108"/>
      <c r="BR33" s="108"/>
      <c r="BS33" s="108"/>
      <c r="BT33" s="108"/>
      <c r="BU33" s="108"/>
      <c r="BV33" s="108"/>
      <c r="BW33" s="108"/>
      <c r="BX33" s="108"/>
      <c r="BY33" s="108"/>
      <c r="BZ33" s="108"/>
      <c r="CA33" s="108"/>
      <c r="CB33" s="108"/>
      <c r="CC33" s="108"/>
      <c r="CD33" s="108"/>
      <c r="CE33" s="108"/>
      <c r="CF33" s="108"/>
      <c r="CG33" s="108"/>
      <c r="CH33" s="108"/>
      <c r="CI33" s="108"/>
      <c r="CJ33" s="108"/>
      <c r="CK33" s="108"/>
      <c r="CL33" s="108"/>
      <c r="CM33" s="108"/>
      <c r="CN33" s="108"/>
      <c r="CO33" s="108"/>
      <c r="CP33" s="108"/>
      <c r="CQ33" s="108"/>
      <c r="CR33" s="108"/>
      <c r="CS33" s="108"/>
      <c r="CT33" s="108"/>
      <c r="CU33" s="108"/>
      <c r="CV33" s="108"/>
      <c r="CW33" s="108"/>
      <c r="CX33" s="108"/>
      <c r="CY33" s="108"/>
      <c r="CZ33" s="108"/>
      <c r="DA33" s="108"/>
      <c r="DB33" s="108"/>
      <c r="DC33" s="108"/>
      <c r="DD33" s="108"/>
      <c r="DE33" s="108"/>
      <c r="DF33" s="108"/>
      <c r="DG33" s="108"/>
      <c r="DH33" s="108"/>
      <c r="DI33" s="108"/>
      <c r="DJ33" s="108"/>
      <c r="DK33" s="108"/>
      <c r="DL33" s="108"/>
      <c r="DM33" s="108"/>
      <c r="DN33" s="108"/>
      <c r="DO33" s="108"/>
      <c r="DP33" s="108"/>
      <c r="DQ33" s="108"/>
      <c r="DR33" s="108"/>
      <c r="DS33" s="108"/>
      <c r="DT33" s="108"/>
      <c r="DU33" s="108"/>
      <c r="DV33" s="108"/>
      <c r="DW33" s="108"/>
      <c r="DX33" s="108"/>
      <c r="DY33" s="108"/>
      <c r="DZ33" s="108"/>
      <c r="EA33" s="108"/>
      <c r="EB33" s="108"/>
      <c r="EC33" s="108"/>
      <c r="ED33" s="108"/>
      <c r="EE33" s="108"/>
      <c r="EF33" s="108"/>
      <c r="EG33" s="108"/>
      <c r="EH33" s="108"/>
      <c r="EI33" s="108"/>
      <c r="EJ33" s="108"/>
      <c r="EK33" s="108"/>
      <c r="EL33" s="108"/>
      <c r="EM33" s="108"/>
      <c r="EN33" s="108"/>
      <c r="EO33" s="108"/>
      <c r="EP33" s="108"/>
      <c r="EQ33" s="108"/>
      <c r="ER33" s="108"/>
      <c r="ES33" s="108"/>
      <c r="ET33" s="108"/>
      <c r="EU33" s="108"/>
      <c r="EV33" s="108"/>
      <c r="EW33" s="108"/>
      <c r="EX33" s="108"/>
      <c r="EY33" s="108"/>
      <c r="EZ33" s="108"/>
      <c r="FA33" s="108"/>
      <c r="FB33" s="108"/>
      <c r="FC33" s="108"/>
      <c r="FD33" s="108"/>
      <c r="FE33" s="108"/>
      <c r="FF33" s="108"/>
      <c r="FG33" s="108"/>
      <c r="FH33" s="108"/>
      <c r="FI33" s="108"/>
      <c r="FJ33" s="108"/>
      <c r="FK33" s="108"/>
      <c r="FL33" s="108"/>
      <c r="FM33" s="108"/>
      <c r="FN33" s="108"/>
      <c r="FO33" s="108"/>
      <c r="FP33" s="108"/>
      <c r="FQ33" s="108"/>
      <c r="FR33" s="108"/>
      <c r="FS33" s="108"/>
      <c r="FT33" s="108"/>
    </row>
    <row r="34" spans="1:176" s="109" customFormat="1">
      <c r="A34" s="110"/>
      <c r="C34" s="112"/>
      <c r="D34" s="113"/>
      <c r="E34" s="113"/>
      <c r="F34" s="113"/>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08"/>
      <c r="AH34" s="108"/>
      <c r="AI34" s="108"/>
      <c r="AJ34" s="108"/>
      <c r="AK34" s="108"/>
      <c r="AL34" s="108"/>
      <c r="AM34" s="108"/>
      <c r="AN34" s="108"/>
      <c r="AO34" s="108"/>
      <c r="AP34" s="108"/>
      <c r="AQ34" s="108"/>
      <c r="AR34" s="108"/>
      <c r="AS34" s="108"/>
      <c r="AT34" s="108"/>
      <c r="AU34" s="108"/>
      <c r="AV34" s="108"/>
      <c r="AW34" s="108"/>
      <c r="AX34" s="108"/>
      <c r="AY34" s="108"/>
      <c r="AZ34" s="108"/>
      <c r="BA34" s="108"/>
      <c r="BB34" s="108"/>
      <c r="BC34" s="108"/>
      <c r="BD34" s="108"/>
      <c r="BE34" s="108"/>
      <c r="BF34" s="108"/>
      <c r="BG34" s="108"/>
      <c r="BH34" s="108"/>
      <c r="BI34" s="108"/>
      <c r="BJ34" s="108"/>
      <c r="BK34" s="108"/>
      <c r="BL34" s="108"/>
      <c r="BM34" s="108"/>
      <c r="BN34" s="108"/>
      <c r="BO34" s="108"/>
      <c r="BP34" s="108"/>
      <c r="BQ34" s="108"/>
      <c r="BR34" s="108"/>
      <c r="BS34" s="108"/>
      <c r="BT34" s="108"/>
      <c r="BU34" s="108"/>
      <c r="BV34" s="108"/>
      <c r="BW34" s="108"/>
      <c r="BX34" s="108"/>
      <c r="BY34" s="108"/>
      <c r="BZ34" s="108"/>
      <c r="CA34" s="108"/>
      <c r="CB34" s="108"/>
      <c r="CC34" s="108"/>
      <c r="CD34" s="108"/>
      <c r="CE34" s="108"/>
      <c r="CF34" s="108"/>
      <c r="CG34" s="108"/>
      <c r="CH34" s="108"/>
      <c r="CI34" s="108"/>
      <c r="CJ34" s="108"/>
      <c r="CK34" s="108"/>
      <c r="CL34" s="108"/>
      <c r="CM34" s="108"/>
      <c r="CN34" s="108"/>
      <c r="CO34" s="108"/>
      <c r="CP34" s="108"/>
      <c r="CQ34" s="108"/>
      <c r="CR34" s="108"/>
      <c r="CS34" s="108"/>
      <c r="CT34" s="108"/>
      <c r="CU34" s="108"/>
      <c r="CV34" s="108"/>
      <c r="CW34" s="108"/>
      <c r="CX34" s="108"/>
      <c r="CY34" s="108"/>
      <c r="CZ34" s="108"/>
      <c r="DA34" s="108"/>
      <c r="DB34" s="108"/>
      <c r="DC34" s="108"/>
      <c r="DD34" s="108"/>
      <c r="DE34" s="108"/>
      <c r="DF34" s="108"/>
      <c r="DG34" s="108"/>
      <c r="DH34" s="108"/>
      <c r="DI34" s="108"/>
      <c r="DJ34" s="108"/>
      <c r="DK34" s="108"/>
      <c r="DL34" s="108"/>
      <c r="DM34" s="108"/>
      <c r="DN34" s="108"/>
      <c r="DO34" s="108"/>
      <c r="DP34" s="108"/>
      <c r="DQ34" s="108"/>
      <c r="DR34" s="108"/>
      <c r="DS34" s="108"/>
      <c r="DT34" s="108"/>
      <c r="DU34" s="108"/>
      <c r="DV34" s="108"/>
      <c r="DW34" s="108"/>
      <c r="DX34" s="108"/>
      <c r="DY34" s="108"/>
      <c r="DZ34" s="108"/>
      <c r="EA34" s="108"/>
      <c r="EB34" s="108"/>
      <c r="EC34" s="108"/>
      <c r="ED34" s="108"/>
      <c r="EE34" s="108"/>
      <c r="EF34" s="108"/>
      <c r="EG34" s="108"/>
      <c r="EH34" s="108"/>
      <c r="EI34" s="108"/>
      <c r="EJ34" s="108"/>
      <c r="EK34" s="108"/>
      <c r="EL34" s="108"/>
      <c r="EM34" s="108"/>
      <c r="EN34" s="108"/>
      <c r="EO34" s="108"/>
      <c r="EP34" s="108"/>
      <c r="EQ34" s="108"/>
      <c r="ER34" s="108"/>
      <c r="ES34" s="108"/>
      <c r="ET34" s="108"/>
      <c r="EU34" s="108"/>
      <c r="EV34" s="108"/>
      <c r="EW34" s="108"/>
      <c r="EX34" s="108"/>
      <c r="EY34" s="108"/>
      <c r="EZ34" s="108"/>
      <c r="FA34" s="108"/>
      <c r="FB34" s="108"/>
      <c r="FC34" s="108"/>
      <c r="FD34" s="108"/>
      <c r="FE34" s="108"/>
      <c r="FF34" s="108"/>
      <c r="FG34" s="108"/>
      <c r="FH34" s="108"/>
      <c r="FI34" s="108"/>
      <c r="FJ34" s="108"/>
      <c r="FK34" s="108"/>
      <c r="FL34" s="108"/>
      <c r="FM34" s="108"/>
      <c r="FN34" s="108"/>
      <c r="FO34" s="108"/>
      <c r="FP34" s="108"/>
      <c r="FQ34" s="108"/>
      <c r="FR34" s="108"/>
      <c r="FS34" s="108"/>
      <c r="FT34" s="108"/>
    </row>
    <row r="35" spans="1:176" s="109" customFormat="1" ht="66">
      <c r="A35" s="115"/>
      <c r="B35" s="116" t="s">
        <v>247</v>
      </c>
      <c r="C35" s="112" t="s">
        <v>182</v>
      </c>
      <c r="D35" s="113" t="s">
        <v>15</v>
      </c>
      <c r="E35" s="113"/>
      <c r="F35" s="113"/>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08"/>
      <c r="AH35" s="108"/>
      <c r="AI35" s="108"/>
      <c r="AJ35" s="108"/>
      <c r="AK35" s="108"/>
      <c r="AL35" s="108"/>
      <c r="AM35" s="108"/>
      <c r="AN35" s="108"/>
      <c r="AO35" s="108"/>
      <c r="AP35" s="108"/>
      <c r="AQ35" s="108"/>
      <c r="AR35" s="108"/>
      <c r="AS35" s="108"/>
      <c r="AT35" s="108"/>
      <c r="AU35" s="108"/>
      <c r="AV35" s="108"/>
      <c r="AW35" s="108"/>
      <c r="AX35" s="108"/>
      <c r="AY35" s="108"/>
      <c r="AZ35" s="108"/>
      <c r="BA35" s="108"/>
      <c r="BB35" s="108"/>
      <c r="BC35" s="108"/>
      <c r="BD35" s="108"/>
      <c r="BE35" s="108"/>
      <c r="BF35" s="108"/>
      <c r="BG35" s="108"/>
      <c r="BH35" s="108"/>
      <c r="BI35" s="108"/>
      <c r="BJ35" s="108"/>
      <c r="BK35" s="108"/>
      <c r="BL35" s="108"/>
      <c r="BM35" s="108"/>
      <c r="BN35" s="108"/>
      <c r="BO35" s="108"/>
      <c r="BP35" s="108"/>
      <c r="BQ35" s="108"/>
      <c r="BR35" s="108"/>
      <c r="BS35" s="108"/>
      <c r="BT35" s="108"/>
      <c r="BU35" s="108"/>
      <c r="BV35" s="108"/>
      <c r="BW35" s="108"/>
      <c r="BX35" s="108"/>
      <c r="BY35" s="108"/>
      <c r="BZ35" s="108"/>
      <c r="CA35" s="108"/>
      <c r="CB35" s="108"/>
      <c r="CC35" s="108"/>
      <c r="CD35" s="108"/>
      <c r="CE35" s="108"/>
      <c r="CF35" s="108"/>
      <c r="CG35" s="108"/>
      <c r="CH35" s="108"/>
      <c r="CI35" s="108"/>
      <c r="CJ35" s="108"/>
      <c r="CK35" s="108"/>
      <c r="CL35" s="108"/>
      <c r="CM35" s="108"/>
      <c r="CN35" s="108"/>
      <c r="CO35" s="108"/>
      <c r="CP35" s="108"/>
      <c r="CQ35" s="108"/>
      <c r="CR35" s="108"/>
      <c r="CS35" s="108"/>
      <c r="CT35" s="108"/>
      <c r="CU35" s="108"/>
      <c r="CV35" s="108"/>
      <c r="CW35" s="108"/>
      <c r="CX35" s="108"/>
      <c r="CY35" s="108"/>
      <c r="CZ35" s="108"/>
      <c r="DA35" s="108"/>
      <c r="DB35" s="108"/>
      <c r="DC35" s="108"/>
      <c r="DD35" s="108"/>
      <c r="DE35" s="108"/>
      <c r="DF35" s="108"/>
      <c r="DG35" s="108"/>
      <c r="DH35" s="108"/>
      <c r="DI35" s="108"/>
      <c r="DJ35" s="108"/>
      <c r="DK35" s="108"/>
      <c r="DL35" s="108"/>
      <c r="DM35" s="108"/>
      <c r="DN35" s="108"/>
      <c r="DO35" s="108"/>
      <c r="DP35" s="108"/>
      <c r="DQ35" s="108"/>
      <c r="DR35" s="108"/>
      <c r="DS35" s="108"/>
      <c r="DT35" s="108"/>
      <c r="DU35" s="108"/>
      <c r="DV35" s="108"/>
      <c r="DW35" s="108"/>
      <c r="DX35" s="108"/>
      <c r="DY35" s="108"/>
      <c r="DZ35" s="108"/>
      <c r="EA35" s="108"/>
      <c r="EB35" s="108"/>
      <c r="EC35" s="108"/>
      <c r="ED35" s="108"/>
      <c r="EE35" s="108"/>
      <c r="EF35" s="108"/>
      <c r="EG35" s="108"/>
      <c r="EH35" s="108"/>
      <c r="EI35" s="108"/>
      <c r="EJ35" s="108"/>
      <c r="EK35" s="108"/>
      <c r="EL35" s="108"/>
      <c r="EM35" s="108"/>
      <c r="EN35" s="108"/>
      <c r="EO35" s="108"/>
      <c r="EP35" s="108"/>
      <c r="EQ35" s="108"/>
      <c r="ER35" s="108"/>
      <c r="ES35" s="108"/>
      <c r="ET35" s="108"/>
      <c r="EU35" s="108"/>
      <c r="EV35" s="108"/>
      <c r="EW35" s="108"/>
      <c r="EX35" s="108"/>
      <c r="EY35" s="108"/>
      <c r="EZ35" s="108"/>
      <c r="FA35" s="108"/>
      <c r="FB35" s="108"/>
      <c r="FC35" s="108"/>
      <c r="FD35" s="108"/>
      <c r="FE35" s="108"/>
      <c r="FF35" s="108"/>
      <c r="FG35" s="108"/>
      <c r="FH35" s="108"/>
      <c r="FI35" s="108"/>
      <c r="FJ35" s="108"/>
      <c r="FK35" s="108"/>
      <c r="FL35" s="108"/>
      <c r="FM35" s="108"/>
      <c r="FN35" s="108"/>
      <c r="FO35" s="108"/>
      <c r="FP35" s="108"/>
      <c r="FQ35" s="108"/>
      <c r="FR35" s="108"/>
      <c r="FS35" s="108"/>
      <c r="FT35" s="108"/>
    </row>
    <row r="36" spans="1:176" s="109" customFormat="1">
      <c r="A36" s="115"/>
      <c r="B36" s="116"/>
      <c r="C36" s="112"/>
      <c r="D36" s="113"/>
      <c r="E36" s="113"/>
      <c r="F36" s="113"/>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08"/>
      <c r="AH36" s="108"/>
      <c r="AI36" s="108"/>
      <c r="AJ36" s="108"/>
      <c r="AK36" s="108"/>
      <c r="AL36" s="108"/>
      <c r="AM36" s="108"/>
      <c r="AN36" s="108"/>
      <c r="AO36" s="108"/>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8"/>
      <c r="BQ36" s="108"/>
      <c r="BR36" s="108"/>
      <c r="BS36" s="108"/>
      <c r="BT36" s="108"/>
      <c r="BU36" s="108"/>
      <c r="BV36" s="108"/>
      <c r="BW36" s="108"/>
      <c r="BX36" s="108"/>
      <c r="BY36" s="108"/>
      <c r="BZ36" s="108"/>
      <c r="CA36" s="108"/>
      <c r="CB36" s="108"/>
      <c r="CC36" s="108"/>
      <c r="CD36" s="108"/>
      <c r="CE36" s="108"/>
      <c r="CF36" s="108"/>
      <c r="CG36" s="108"/>
      <c r="CH36" s="108"/>
      <c r="CI36" s="108"/>
      <c r="CJ36" s="108"/>
      <c r="CK36" s="108"/>
      <c r="CL36" s="108"/>
      <c r="CM36" s="108"/>
      <c r="CN36" s="108"/>
      <c r="CO36" s="108"/>
      <c r="CP36" s="108"/>
      <c r="CQ36" s="108"/>
      <c r="CR36" s="108"/>
      <c r="CS36" s="108"/>
      <c r="CT36" s="108"/>
      <c r="CU36" s="108"/>
      <c r="CV36" s="108"/>
      <c r="CW36" s="108"/>
      <c r="CX36" s="108"/>
      <c r="CY36" s="108"/>
      <c r="CZ36" s="108"/>
      <c r="DA36" s="108"/>
      <c r="DB36" s="108"/>
      <c r="DC36" s="108"/>
      <c r="DD36" s="108"/>
      <c r="DE36" s="108"/>
      <c r="DF36" s="108"/>
      <c r="DG36" s="108"/>
      <c r="DH36" s="108"/>
      <c r="DI36" s="108"/>
      <c r="DJ36" s="108"/>
      <c r="DK36" s="108"/>
      <c r="DL36" s="108"/>
      <c r="DM36" s="108"/>
      <c r="DN36" s="108"/>
      <c r="DO36" s="108"/>
      <c r="DP36" s="108"/>
      <c r="DQ36" s="108"/>
      <c r="DR36" s="108"/>
      <c r="DS36" s="108"/>
      <c r="DT36" s="108"/>
      <c r="DU36" s="108"/>
      <c r="DV36" s="108"/>
      <c r="DW36" s="108"/>
      <c r="DX36" s="108"/>
      <c r="DY36" s="108"/>
      <c r="DZ36" s="108"/>
      <c r="EA36" s="108"/>
      <c r="EB36" s="108"/>
      <c r="EC36" s="108"/>
      <c r="ED36" s="108"/>
      <c r="EE36" s="108"/>
      <c r="EF36" s="108"/>
      <c r="EG36" s="108"/>
      <c r="EH36" s="108"/>
      <c r="EI36" s="108"/>
      <c r="EJ36" s="108"/>
      <c r="EK36" s="108"/>
      <c r="EL36" s="108"/>
      <c r="EM36" s="108"/>
      <c r="EN36" s="108"/>
      <c r="EO36" s="108"/>
      <c r="EP36" s="108"/>
      <c r="EQ36" s="108"/>
      <c r="ER36" s="108"/>
      <c r="ES36" s="108"/>
      <c r="ET36" s="108"/>
      <c r="EU36" s="108"/>
      <c r="EV36" s="108"/>
      <c r="EW36" s="108"/>
      <c r="EX36" s="108"/>
      <c r="EY36" s="108"/>
      <c r="EZ36" s="108"/>
      <c r="FA36" s="108"/>
      <c r="FB36" s="108"/>
      <c r="FC36" s="108"/>
      <c r="FD36" s="108"/>
      <c r="FE36" s="108"/>
      <c r="FF36" s="108"/>
      <c r="FG36" s="108"/>
      <c r="FH36" s="108"/>
      <c r="FI36" s="108"/>
      <c r="FJ36" s="108"/>
      <c r="FK36" s="108"/>
      <c r="FL36" s="108"/>
      <c r="FM36" s="108"/>
      <c r="FN36" s="108"/>
      <c r="FO36" s="108"/>
      <c r="FP36" s="108"/>
      <c r="FQ36" s="108"/>
      <c r="FR36" s="108"/>
      <c r="FS36" s="108"/>
      <c r="FT36" s="108"/>
    </row>
    <row r="37" spans="1:176" s="109" customFormat="1">
      <c r="A37" s="110" t="s">
        <v>248</v>
      </c>
      <c r="B37" s="111" t="s">
        <v>249</v>
      </c>
      <c r="C37" s="112"/>
      <c r="D37" s="113"/>
      <c r="E37" s="113"/>
      <c r="F37" s="113"/>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08"/>
      <c r="AH37" s="108"/>
      <c r="AI37" s="108"/>
      <c r="AJ37" s="108"/>
      <c r="AK37" s="108"/>
      <c r="AL37" s="108"/>
      <c r="AM37" s="108"/>
      <c r="AN37" s="108"/>
      <c r="AO37" s="108"/>
      <c r="AP37" s="108"/>
      <c r="AQ37" s="108"/>
      <c r="AR37" s="108"/>
      <c r="AS37" s="108"/>
      <c r="AT37" s="108"/>
      <c r="AU37" s="108"/>
      <c r="AV37" s="108"/>
      <c r="AW37" s="108"/>
      <c r="AX37" s="108"/>
      <c r="AY37" s="108"/>
      <c r="AZ37" s="108"/>
      <c r="BA37" s="108"/>
      <c r="BB37" s="108"/>
      <c r="BC37" s="108"/>
      <c r="BD37" s="108"/>
      <c r="BE37" s="108"/>
      <c r="BF37" s="108"/>
      <c r="BG37" s="108"/>
      <c r="BH37" s="108"/>
      <c r="BI37" s="108"/>
      <c r="BJ37" s="108"/>
      <c r="BK37" s="108"/>
      <c r="BL37" s="108"/>
      <c r="BM37" s="108"/>
      <c r="BN37" s="108"/>
      <c r="BO37" s="108"/>
      <c r="BP37" s="108"/>
      <c r="BQ37" s="108"/>
      <c r="BR37" s="108"/>
      <c r="BS37" s="108"/>
      <c r="BT37" s="108"/>
      <c r="BU37" s="108"/>
      <c r="BV37" s="108"/>
      <c r="BW37" s="108"/>
      <c r="BX37" s="108"/>
      <c r="BY37" s="108"/>
      <c r="BZ37" s="108"/>
      <c r="CA37" s="108"/>
      <c r="CB37" s="108"/>
      <c r="CC37" s="108"/>
      <c r="CD37" s="108"/>
      <c r="CE37" s="108"/>
      <c r="CF37" s="108"/>
      <c r="CG37" s="108"/>
      <c r="CH37" s="108"/>
      <c r="CI37" s="108"/>
      <c r="CJ37" s="108"/>
      <c r="CK37" s="108"/>
      <c r="CL37" s="108"/>
      <c r="CM37" s="108"/>
      <c r="CN37" s="108"/>
      <c r="CO37" s="108"/>
      <c r="CP37" s="108"/>
      <c r="CQ37" s="108"/>
      <c r="CR37" s="108"/>
      <c r="CS37" s="108"/>
      <c r="CT37" s="108"/>
      <c r="CU37" s="108"/>
      <c r="CV37" s="108"/>
      <c r="CW37" s="108"/>
      <c r="CX37" s="108"/>
      <c r="CY37" s="108"/>
      <c r="CZ37" s="108"/>
      <c r="DA37" s="108"/>
      <c r="DB37" s="108"/>
      <c r="DC37" s="108"/>
      <c r="DD37" s="108"/>
      <c r="DE37" s="108"/>
      <c r="DF37" s="108"/>
      <c r="DG37" s="108"/>
      <c r="DH37" s="108"/>
      <c r="DI37" s="108"/>
      <c r="DJ37" s="108"/>
      <c r="DK37" s="108"/>
      <c r="DL37" s="108"/>
      <c r="DM37" s="108"/>
      <c r="DN37" s="108"/>
      <c r="DO37" s="108"/>
      <c r="DP37" s="108"/>
      <c r="DQ37" s="108"/>
      <c r="DR37" s="108"/>
      <c r="DS37" s="108"/>
      <c r="DT37" s="108"/>
      <c r="DU37" s="108"/>
      <c r="DV37" s="108"/>
      <c r="DW37" s="108"/>
      <c r="DX37" s="108"/>
      <c r="DY37" s="108"/>
      <c r="DZ37" s="108"/>
      <c r="EA37" s="108"/>
      <c r="EB37" s="108"/>
      <c r="EC37" s="108"/>
      <c r="ED37" s="108"/>
      <c r="EE37" s="108"/>
      <c r="EF37" s="108"/>
      <c r="EG37" s="108"/>
      <c r="EH37" s="108"/>
      <c r="EI37" s="108"/>
      <c r="EJ37" s="108"/>
      <c r="EK37" s="108"/>
      <c r="EL37" s="108"/>
      <c r="EM37" s="108"/>
      <c r="EN37" s="108"/>
      <c r="EO37" s="108"/>
      <c r="EP37" s="108"/>
      <c r="EQ37" s="108"/>
      <c r="ER37" s="108"/>
      <c r="ES37" s="108"/>
      <c r="ET37" s="108"/>
      <c r="EU37" s="108"/>
      <c r="EV37" s="108"/>
      <c r="EW37" s="108"/>
      <c r="EX37" s="108"/>
      <c r="EY37" s="108"/>
      <c r="EZ37" s="108"/>
      <c r="FA37" s="108"/>
      <c r="FB37" s="108"/>
      <c r="FC37" s="108"/>
      <c r="FD37" s="108"/>
      <c r="FE37" s="108"/>
      <c r="FF37" s="108"/>
      <c r="FG37" s="108"/>
      <c r="FH37" s="108"/>
      <c r="FI37" s="108"/>
      <c r="FJ37" s="108"/>
      <c r="FK37" s="108"/>
      <c r="FL37" s="108"/>
      <c r="FM37" s="108"/>
      <c r="FN37" s="108"/>
      <c r="FO37" s="108"/>
      <c r="FP37" s="108"/>
      <c r="FQ37" s="108"/>
      <c r="FR37" s="108"/>
      <c r="FS37" s="108"/>
      <c r="FT37" s="108"/>
    </row>
    <row r="38" spans="1:176" s="109" customFormat="1">
      <c r="A38" s="115"/>
      <c r="B38" s="116"/>
      <c r="C38" s="112"/>
      <c r="D38" s="113"/>
      <c r="E38" s="113"/>
      <c r="F38" s="113"/>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08"/>
      <c r="AH38" s="108"/>
      <c r="AI38" s="108"/>
      <c r="AJ38" s="108"/>
      <c r="AK38" s="108"/>
      <c r="AL38" s="108"/>
      <c r="AM38" s="108"/>
      <c r="AN38" s="108"/>
      <c r="AO38" s="108"/>
      <c r="AP38" s="108"/>
      <c r="AQ38" s="108"/>
      <c r="AR38" s="108"/>
      <c r="AS38" s="108"/>
      <c r="AT38" s="108"/>
      <c r="AU38" s="108"/>
      <c r="AV38" s="108"/>
      <c r="AW38" s="108"/>
      <c r="AX38" s="108"/>
      <c r="AY38" s="108"/>
      <c r="AZ38" s="108"/>
      <c r="BA38" s="108"/>
      <c r="BB38" s="108"/>
      <c r="BC38" s="108"/>
      <c r="BD38" s="108"/>
      <c r="BE38" s="108"/>
      <c r="BF38" s="108"/>
      <c r="BG38" s="108"/>
      <c r="BH38" s="108"/>
      <c r="BI38" s="108"/>
      <c r="BJ38" s="108"/>
      <c r="BK38" s="108"/>
      <c r="BL38" s="108"/>
      <c r="BM38" s="108"/>
      <c r="BN38" s="108"/>
      <c r="BO38" s="108"/>
      <c r="BP38" s="108"/>
      <c r="BQ38" s="108"/>
      <c r="BR38" s="108"/>
      <c r="BS38" s="108"/>
      <c r="BT38" s="108"/>
      <c r="BU38" s="108"/>
      <c r="BV38" s="108"/>
      <c r="BW38" s="108"/>
      <c r="BX38" s="108"/>
      <c r="BY38" s="108"/>
      <c r="BZ38" s="108"/>
      <c r="CA38" s="108"/>
      <c r="CB38" s="108"/>
      <c r="CC38" s="108"/>
      <c r="CD38" s="108"/>
      <c r="CE38" s="108"/>
      <c r="CF38" s="108"/>
      <c r="CG38" s="108"/>
      <c r="CH38" s="108"/>
      <c r="CI38" s="108"/>
      <c r="CJ38" s="108"/>
      <c r="CK38" s="108"/>
      <c r="CL38" s="108"/>
      <c r="CM38" s="108"/>
      <c r="CN38" s="108"/>
      <c r="CO38" s="108"/>
      <c r="CP38" s="108"/>
      <c r="CQ38" s="108"/>
      <c r="CR38" s="108"/>
      <c r="CS38" s="108"/>
      <c r="CT38" s="108"/>
      <c r="CU38" s="108"/>
      <c r="CV38" s="108"/>
      <c r="CW38" s="108"/>
      <c r="CX38" s="108"/>
      <c r="CY38" s="108"/>
      <c r="CZ38" s="108"/>
      <c r="DA38" s="108"/>
      <c r="DB38" s="108"/>
      <c r="DC38" s="108"/>
      <c r="DD38" s="108"/>
      <c r="DE38" s="108"/>
      <c r="DF38" s="108"/>
      <c r="DG38" s="108"/>
      <c r="DH38" s="108"/>
      <c r="DI38" s="108"/>
      <c r="DJ38" s="108"/>
      <c r="DK38" s="108"/>
      <c r="DL38" s="108"/>
      <c r="DM38" s="108"/>
      <c r="DN38" s="108"/>
      <c r="DO38" s="108"/>
      <c r="DP38" s="108"/>
      <c r="DQ38" s="108"/>
      <c r="DR38" s="108"/>
      <c r="DS38" s="108"/>
      <c r="DT38" s="108"/>
      <c r="DU38" s="108"/>
      <c r="DV38" s="108"/>
      <c r="DW38" s="108"/>
      <c r="DX38" s="108"/>
      <c r="DY38" s="108"/>
      <c r="DZ38" s="108"/>
      <c r="EA38" s="108"/>
      <c r="EB38" s="108"/>
      <c r="EC38" s="108"/>
      <c r="ED38" s="108"/>
      <c r="EE38" s="108"/>
      <c r="EF38" s="108"/>
      <c r="EG38" s="108"/>
      <c r="EH38" s="108"/>
      <c r="EI38" s="108"/>
      <c r="EJ38" s="108"/>
      <c r="EK38" s="108"/>
      <c r="EL38" s="108"/>
      <c r="EM38" s="108"/>
      <c r="EN38" s="108"/>
      <c r="EO38" s="108"/>
      <c r="EP38" s="108"/>
      <c r="EQ38" s="108"/>
      <c r="ER38" s="108"/>
      <c r="ES38" s="108"/>
      <c r="ET38" s="108"/>
      <c r="EU38" s="108"/>
      <c r="EV38" s="108"/>
      <c r="EW38" s="108"/>
      <c r="EX38" s="108"/>
      <c r="EY38" s="108"/>
      <c r="EZ38" s="108"/>
      <c r="FA38" s="108"/>
      <c r="FB38" s="108"/>
      <c r="FC38" s="108"/>
      <c r="FD38" s="108"/>
      <c r="FE38" s="108"/>
      <c r="FF38" s="108"/>
      <c r="FG38" s="108"/>
      <c r="FH38" s="108"/>
      <c r="FI38" s="108"/>
      <c r="FJ38" s="108"/>
      <c r="FK38" s="108"/>
      <c r="FL38" s="108"/>
      <c r="FM38" s="108"/>
      <c r="FN38" s="108"/>
      <c r="FO38" s="108"/>
      <c r="FP38" s="108"/>
      <c r="FQ38" s="108"/>
      <c r="FR38" s="108"/>
      <c r="FS38" s="108"/>
      <c r="FT38" s="108"/>
    </row>
    <row r="39" spans="1:176" s="109" customFormat="1" ht="105.6">
      <c r="A39" s="115"/>
      <c r="B39" s="116" t="s">
        <v>250</v>
      </c>
      <c r="C39" s="112"/>
      <c r="D39" s="113"/>
      <c r="E39" s="113"/>
      <c r="F39" s="113"/>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08"/>
      <c r="AH39" s="108"/>
      <c r="AI39" s="108"/>
      <c r="AJ39" s="108"/>
      <c r="AK39" s="108"/>
      <c r="AL39" s="108"/>
      <c r="AM39" s="108"/>
      <c r="AN39" s="108"/>
      <c r="AO39" s="108"/>
      <c r="AP39" s="108"/>
      <c r="AQ39" s="108"/>
      <c r="AR39" s="108"/>
      <c r="AS39" s="108"/>
      <c r="AT39" s="108"/>
      <c r="AU39" s="108"/>
      <c r="AV39" s="108"/>
      <c r="AW39" s="108"/>
      <c r="AX39" s="108"/>
      <c r="AY39" s="108"/>
      <c r="AZ39" s="108"/>
      <c r="BA39" s="108"/>
      <c r="BB39" s="108"/>
      <c r="BC39" s="108"/>
      <c r="BD39" s="108"/>
      <c r="BE39" s="108"/>
      <c r="BF39" s="108"/>
      <c r="BG39" s="108"/>
      <c r="BH39" s="108"/>
      <c r="BI39" s="108"/>
      <c r="BJ39" s="108"/>
      <c r="BK39" s="108"/>
      <c r="BL39" s="108"/>
      <c r="BM39" s="108"/>
      <c r="BN39" s="108"/>
      <c r="BO39" s="108"/>
      <c r="BP39" s="108"/>
      <c r="BQ39" s="108"/>
      <c r="BR39" s="108"/>
      <c r="BS39" s="108"/>
      <c r="BT39" s="108"/>
      <c r="BU39" s="108"/>
      <c r="BV39" s="108"/>
      <c r="BW39" s="108"/>
      <c r="BX39" s="108"/>
      <c r="BY39" s="108"/>
      <c r="BZ39" s="108"/>
      <c r="CA39" s="108"/>
      <c r="CB39" s="108"/>
      <c r="CC39" s="108"/>
      <c r="CD39" s="108"/>
      <c r="CE39" s="108"/>
      <c r="CF39" s="108"/>
      <c r="CG39" s="108"/>
      <c r="CH39" s="108"/>
      <c r="CI39" s="108"/>
      <c r="CJ39" s="108"/>
      <c r="CK39" s="108"/>
      <c r="CL39" s="108"/>
      <c r="CM39" s="108"/>
      <c r="CN39" s="108"/>
      <c r="CO39" s="108"/>
      <c r="CP39" s="108"/>
      <c r="CQ39" s="108"/>
      <c r="CR39" s="108"/>
      <c r="CS39" s="108"/>
      <c r="CT39" s="108"/>
      <c r="CU39" s="108"/>
      <c r="CV39" s="108"/>
      <c r="CW39" s="108"/>
      <c r="CX39" s="108"/>
      <c r="CY39" s="108"/>
      <c r="CZ39" s="108"/>
      <c r="DA39" s="108"/>
      <c r="DB39" s="108"/>
      <c r="DC39" s="108"/>
      <c r="DD39" s="108"/>
      <c r="DE39" s="108"/>
      <c r="DF39" s="108"/>
      <c r="DG39" s="108"/>
      <c r="DH39" s="108"/>
      <c r="DI39" s="108"/>
      <c r="DJ39" s="108"/>
      <c r="DK39" s="108"/>
      <c r="DL39" s="108"/>
      <c r="DM39" s="108"/>
      <c r="DN39" s="108"/>
      <c r="DO39" s="108"/>
      <c r="DP39" s="108"/>
      <c r="DQ39" s="108"/>
      <c r="DR39" s="108"/>
      <c r="DS39" s="108"/>
      <c r="DT39" s="108"/>
      <c r="DU39" s="108"/>
      <c r="DV39" s="108"/>
      <c r="DW39" s="108"/>
      <c r="DX39" s="108"/>
      <c r="DY39" s="108"/>
      <c r="DZ39" s="108"/>
      <c r="EA39" s="108"/>
      <c r="EB39" s="108"/>
      <c r="EC39" s="108"/>
      <c r="ED39" s="108"/>
      <c r="EE39" s="108"/>
      <c r="EF39" s="108"/>
      <c r="EG39" s="108"/>
      <c r="EH39" s="108"/>
      <c r="EI39" s="108"/>
      <c r="EJ39" s="108"/>
      <c r="EK39" s="108"/>
      <c r="EL39" s="108"/>
      <c r="EM39" s="108"/>
      <c r="EN39" s="108"/>
      <c r="EO39" s="108"/>
      <c r="EP39" s="108"/>
      <c r="EQ39" s="108"/>
      <c r="ER39" s="108"/>
      <c r="ES39" s="108"/>
      <c r="ET39" s="108"/>
      <c r="EU39" s="108"/>
      <c r="EV39" s="108"/>
      <c r="EW39" s="108"/>
      <c r="EX39" s="108"/>
      <c r="EY39" s="108"/>
      <c r="EZ39" s="108"/>
      <c r="FA39" s="108"/>
      <c r="FB39" s="108"/>
      <c r="FC39" s="108"/>
      <c r="FD39" s="108"/>
      <c r="FE39" s="108"/>
      <c r="FF39" s="108"/>
      <c r="FG39" s="108"/>
      <c r="FH39" s="108"/>
      <c r="FI39" s="108"/>
      <c r="FJ39" s="108"/>
      <c r="FK39" s="108"/>
      <c r="FL39" s="108"/>
      <c r="FM39" s="108"/>
      <c r="FN39" s="108"/>
      <c r="FO39" s="108"/>
      <c r="FP39" s="108"/>
      <c r="FQ39" s="108"/>
      <c r="FR39" s="108"/>
      <c r="FS39" s="108"/>
      <c r="FT39" s="108"/>
    </row>
    <row r="40" spans="1:176" s="109" customFormat="1">
      <c r="A40" s="115"/>
      <c r="B40" s="116"/>
      <c r="C40" s="112"/>
      <c r="D40" s="113"/>
      <c r="E40" s="113"/>
      <c r="F40" s="113"/>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08"/>
      <c r="AH40" s="108"/>
      <c r="AI40" s="108"/>
      <c r="AJ40" s="108"/>
      <c r="AK40" s="108"/>
      <c r="AL40" s="108"/>
      <c r="AM40" s="108"/>
      <c r="AN40" s="108"/>
      <c r="AO40" s="108"/>
      <c r="AP40" s="108"/>
      <c r="AQ40" s="108"/>
      <c r="AR40" s="108"/>
      <c r="AS40" s="108"/>
      <c r="AT40" s="108"/>
      <c r="AU40" s="108"/>
      <c r="AV40" s="108"/>
      <c r="AW40" s="108"/>
      <c r="AX40" s="108"/>
      <c r="AY40" s="108"/>
      <c r="AZ40" s="108"/>
      <c r="BA40" s="108"/>
      <c r="BB40" s="108"/>
      <c r="BC40" s="108"/>
      <c r="BD40" s="108"/>
      <c r="BE40" s="108"/>
      <c r="BF40" s="108"/>
      <c r="BG40" s="108"/>
      <c r="BH40" s="108"/>
      <c r="BI40" s="108"/>
      <c r="BJ40" s="108"/>
      <c r="BK40" s="108"/>
      <c r="BL40" s="108"/>
      <c r="BM40" s="108"/>
      <c r="BN40" s="108"/>
      <c r="BO40" s="108"/>
      <c r="BP40" s="108"/>
      <c r="BQ40" s="108"/>
      <c r="BR40" s="108"/>
      <c r="BS40" s="108"/>
      <c r="BT40" s="108"/>
      <c r="BU40" s="108"/>
      <c r="BV40" s="108"/>
      <c r="BW40" s="108"/>
      <c r="BX40" s="108"/>
      <c r="BY40" s="108"/>
      <c r="BZ40" s="108"/>
      <c r="CA40" s="108"/>
      <c r="CB40" s="108"/>
      <c r="CC40" s="108"/>
      <c r="CD40" s="108"/>
      <c r="CE40" s="108"/>
      <c r="CF40" s="108"/>
      <c r="CG40" s="108"/>
      <c r="CH40" s="108"/>
      <c r="CI40" s="108"/>
      <c r="CJ40" s="108"/>
      <c r="CK40" s="108"/>
      <c r="CL40" s="108"/>
      <c r="CM40" s="108"/>
      <c r="CN40" s="108"/>
      <c r="CO40" s="108"/>
      <c r="CP40" s="108"/>
      <c r="CQ40" s="108"/>
      <c r="CR40" s="108"/>
      <c r="CS40" s="108"/>
      <c r="CT40" s="108"/>
      <c r="CU40" s="108"/>
      <c r="CV40" s="108"/>
      <c r="CW40" s="108"/>
      <c r="CX40" s="108"/>
      <c r="CY40" s="108"/>
      <c r="CZ40" s="108"/>
      <c r="DA40" s="108"/>
      <c r="DB40" s="108"/>
      <c r="DC40" s="108"/>
      <c r="DD40" s="108"/>
      <c r="DE40" s="108"/>
      <c r="DF40" s="108"/>
      <c r="DG40" s="108"/>
      <c r="DH40" s="108"/>
      <c r="DI40" s="108"/>
      <c r="DJ40" s="108"/>
      <c r="DK40" s="108"/>
      <c r="DL40" s="108"/>
      <c r="DM40" s="108"/>
      <c r="DN40" s="108"/>
      <c r="DO40" s="108"/>
      <c r="DP40" s="108"/>
      <c r="DQ40" s="108"/>
      <c r="DR40" s="108"/>
      <c r="DS40" s="108"/>
      <c r="DT40" s="108"/>
      <c r="DU40" s="108"/>
      <c r="DV40" s="108"/>
      <c r="DW40" s="108"/>
      <c r="DX40" s="108"/>
      <c r="DY40" s="108"/>
      <c r="DZ40" s="108"/>
      <c r="EA40" s="108"/>
      <c r="EB40" s="108"/>
      <c r="EC40" s="108"/>
      <c r="ED40" s="108"/>
      <c r="EE40" s="108"/>
      <c r="EF40" s="108"/>
      <c r="EG40" s="108"/>
      <c r="EH40" s="108"/>
      <c r="EI40" s="108"/>
      <c r="EJ40" s="108"/>
      <c r="EK40" s="108"/>
      <c r="EL40" s="108"/>
      <c r="EM40" s="108"/>
      <c r="EN40" s="108"/>
      <c r="EO40" s="108"/>
      <c r="EP40" s="108"/>
      <c r="EQ40" s="108"/>
      <c r="ER40" s="108"/>
      <c r="ES40" s="108"/>
      <c r="ET40" s="108"/>
      <c r="EU40" s="108"/>
      <c r="EV40" s="108"/>
      <c r="EW40" s="108"/>
      <c r="EX40" s="108"/>
      <c r="EY40" s="108"/>
      <c r="EZ40" s="108"/>
      <c r="FA40" s="108"/>
      <c r="FB40" s="108"/>
      <c r="FC40" s="108"/>
      <c r="FD40" s="108"/>
      <c r="FE40" s="108"/>
      <c r="FF40" s="108"/>
      <c r="FG40" s="108"/>
      <c r="FH40" s="108"/>
      <c r="FI40" s="108"/>
      <c r="FJ40" s="108"/>
      <c r="FK40" s="108"/>
      <c r="FL40" s="108"/>
      <c r="FM40" s="108"/>
      <c r="FN40" s="108"/>
      <c r="FO40" s="108"/>
      <c r="FP40" s="108"/>
      <c r="FQ40" s="108"/>
      <c r="FR40" s="108"/>
      <c r="FS40" s="108"/>
      <c r="FT40" s="108"/>
    </row>
    <row r="41" spans="1:176" s="109" customFormat="1" ht="26.4">
      <c r="A41" s="115" t="s">
        <v>180</v>
      </c>
      <c r="B41" s="116" t="s">
        <v>251</v>
      </c>
      <c r="C41" s="112" t="s">
        <v>252</v>
      </c>
      <c r="D41" s="113" t="s">
        <v>15</v>
      </c>
      <c r="E41" s="113"/>
      <c r="F41" s="113"/>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08"/>
      <c r="AH41" s="108"/>
      <c r="AI41" s="108"/>
      <c r="AJ41" s="108"/>
      <c r="AK41" s="108"/>
      <c r="AL41" s="108"/>
      <c r="AM41" s="108"/>
      <c r="AN41" s="108"/>
      <c r="AO41" s="108"/>
      <c r="AP41" s="108"/>
      <c r="AQ41" s="108"/>
      <c r="AR41" s="108"/>
      <c r="AS41" s="108"/>
      <c r="AT41" s="108"/>
      <c r="AU41" s="108"/>
      <c r="AV41" s="108"/>
      <c r="AW41" s="108"/>
      <c r="AX41" s="108"/>
      <c r="AY41" s="108"/>
      <c r="AZ41" s="108"/>
      <c r="BA41" s="108"/>
      <c r="BB41" s="108"/>
      <c r="BC41" s="108"/>
      <c r="BD41" s="108"/>
      <c r="BE41" s="108"/>
      <c r="BF41" s="108"/>
      <c r="BG41" s="108"/>
      <c r="BH41" s="108"/>
      <c r="BI41" s="108"/>
      <c r="BJ41" s="108"/>
      <c r="BK41" s="108"/>
      <c r="BL41" s="108"/>
      <c r="BM41" s="108"/>
      <c r="BN41" s="108"/>
      <c r="BO41" s="108"/>
      <c r="BP41" s="108"/>
      <c r="BQ41" s="108"/>
      <c r="BR41" s="108"/>
      <c r="BS41" s="108"/>
      <c r="BT41" s="108"/>
      <c r="BU41" s="108"/>
      <c r="BV41" s="108"/>
      <c r="BW41" s="108"/>
      <c r="BX41" s="108"/>
      <c r="BY41" s="108"/>
      <c r="BZ41" s="108"/>
      <c r="CA41" s="108"/>
      <c r="CB41" s="108"/>
      <c r="CC41" s="108"/>
      <c r="CD41" s="108"/>
      <c r="CE41" s="108"/>
      <c r="CF41" s="108"/>
      <c r="CG41" s="108"/>
      <c r="CH41" s="108"/>
      <c r="CI41" s="108"/>
      <c r="CJ41" s="108"/>
      <c r="CK41" s="108"/>
      <c r="CL41" s="108"/>
      <c r="CM41" s="108"/>
      <c r="CN41" s="108"/>
      <c r="CO41" s="108"/>
      <c r="CP41" s="108"/>
      <c r="CQ41" s="108"/>
      <c r="CR41" s="108"/>
      <c r="CS41" s="108"/>
      <c r="CT41" s="108"/>
      <c r="CU41" s="108"/>
      <c r="CV41" s="108"/>
      <c r="CW41" s="108"/>
      <c r="CX41" s="108"/>
      <c r="CY41" s="108"/>
      <c r="CZ41" s="108"/>
      <c r="DA41" s="108"/>
      <c r="DB41" s="108"/>
      <c r="DC41" s="108"/>
      <c r="DD41" s="108"/>
      <c r="DE41" s="108"/>
      <c r="DF41" s="108"/>
      <c r="DG41" s="108"/>
      <c r="DH41" s="108"/>
      <c r="DI41" s="108"/>
      <c r="DJ41" s="108"/>
      <c r="DK41" s="108"/>
      <c r="DL41" s="108"/>
      <c r="DM41" s="108"/>
      <c r="DN41" s="108"/>
      <c r="DO41" s="108"/>
      <c r="DP41" s="108"/>
      <c r="DQ41" s="108"/>
      <c r="DR41" s="108"/>
      <c r="DS41" s="108"/>
      <c r="DT41" s="108"/>
      <c r="DU41" s="108"/>
      <c r="DV41" s="108"/>
      <c r="DW41" s="108"/>
      <c r="DX41" s="108"/>
      <c r="DY41" s="108"/>
      <c r="DZ41" s="108"/>
      <c r="EA41" s="108"/>
      <c r="EB41" s="108"/>
      <c r="EC41" s="108"/>
      <c r="ED41" s="108"/>
      <c r="EE41" s="108"/>
      <c r="EF41" s="108"/>
      <c r="EG41" s="108"/>
      <c r="EH41" s="108"/>
      <c r="EI41" s="108"/>
      <c r="EJ41" s="108"/>
      <c r="EK41" s="108"/>
      <c r="EL41" s="108"/>
      <c r="EM41" s="108"/>
      <c r="EN41" s="108"/>
      <c r="EO41" s="108"/>
      <c r="EP41" s="108"/>
      <c r="EQ41" s="108"/>
      <c r="ER41" s="108"/>
      <c r="ES41" s="108"/>
      <c r="ET41" s="108"/>
      <c r="EU41" s="108"/>
      <c r="EV41" s="108"/>
      <c r="EW41" s="108"/>
      <c r="EX41" s="108"/>
      <c r="EY41" s="108"/>
      <c r="EZ41" s="108"/>
      <c r="FA41" s="108"/>
      <c r="FB41" s="108"/>
      <c r="FC41" s="108"/>
      <c r="FD41" s="108"/>
      <c r="FE41" s="108"/>
      <c r="FF41" s="108"/>
      <c r="FG41" s="108"/>
      <c r="FH41" s="108"/>
      <c r="FI41" s="108"/>
      <c r="FJ41" s="108"/>
      <c r="FK41" s="108"/>
      <c r="FL41" s="108"/>
      <c r="FM41" s="108"/>
      <c r="FN41" s="108"/>
      <c r="FO41" s="108"/>
      <c r="FP41" s="108"/>
      <c r="FQ41" s="108"/>
      <c r="FR41" s="108"/>
      <c r="FS41" s="108"/>
      <c r="FT41" s="108"/>
    </row>
    <row r="42" spans="1:176" s="109" customFormat="1">
      <c r="A42" s="115"/>
      <c r="B42" s="116"/>
      <c r="C42" s="112"/>
      <c r="D42" s="113"/>
      <c r="E42" s="113"/>
      <c r="F42" s="113"/>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08"/>
      <c r="AH42" s="108"/>
      <c r="AI42" s="108"/>
      <c r="AJ42" s="108"/>
      <c r="AK42" s="108"/>
      <c r="AL42" s="108"/>
      <c r="AM42" s="108"/>
      <c r="AN42" s="108"/>
      <c r="AO42" s="108"/>
      <c r="AP42" s="108"/>
      <c r="AQ42" s="108"/>
      <c r="AR42" s="108"/>
      <c r="AS42" s="108"/>
      <c r="AT42" s="108"/>
      <c r="AU42" s="108"/>
      <c r="AV42" s="108"/>
      <c r="AW42" s="108"/>
      <c r="AX42" s="108"/>
      <c r="AY42" s="108"/>
      <c r="AZ42" s="108"/>
      <c r="BA42" s="108"/>
      <c r="BB42" s="108"/>
      <c r="BC42" s="108"/>
      <c r="BD42" s="108"/>
      <c r="BE42" s="108"/>
      <c r="BF42" s="108"/>
      <c r="BG42" s="108"/>
      <c r="BH42" s="108"/>
      <c r="BI42" s="108"/>
      <c r="BJ42" s="108"/>
      <c r="BK42" s="108"/>
      <c r="BL42" s="108"/>
      <c r="BM42" s="108"/>
      <c r="BN42" s="108"/>
      <c r="BO42" s="108"/>
      <c r="BP42" s="108"/>
      <c r="BQ42" s="108"/>
      <c r="BR42" s="108"/>
      <c r="BS42" s="108"/>
      <c r="BT42" s="108"/>
      <c r="BU42" s="108"/>
      <c r="BV42" s="108"/>
      <c r="BW42" s="108"/>
      <c r="BX42" s="108"/>
      <c r="BY42" s="108"/>
      <c r="BZ42" s="108"/>
      <c r="CA42" s="108"/>
      <c r="CB42" s="108"/>
      <c r="CC42" s="108"/>
      <c r="CD42" s="108"/>
      <c r="CE42" s="108"/>
      <c r="CF42" s="108"/>
      <c r="CG42" s="108"/>
      <c r="CH42" s="108"/>
      <c r="CI42" s="108"/>
      <c r="CJ42" s="108"/>
      <c r="CK42" s="108"/>
      <c r="CL42" s="108"/>
      <c r="CM42" s="108"/>
      <c r="CN42" s="108"/>
      <c r="CO42" s="108"/>
      <c r="CP42" s="108"/>
      <c r="CQ42" s="108"/>
      <c r="CR42" s="108"/>
      <c r="CS42" s="108"/>
      <c r="CT42" s="108"/>
      <c r="CU42" s="108"/>
      <c r="CV42" s="108"/>
      <c r="CW42" s="108"/>
      <c r="CX42" s="108"/>
      <c r="CY42" s="108"/>
      <c r="CZ42" s="108"/>
      <c r="DA42" s="108"/>
      <c r="DB42" s="108"/>
      <c r="DC42" s="108"/>
      <c r="DD42" s="108"/>
      <c r="DE42" s="108"/>
      <c r="DF42" s="108"/>
      <c r="DG42" s="108"/>
      <c r="DH42" s="108"/>
      <c r="DI42" s="108"/>
      <c r="DJ42" s="108"/>
      <c r="DK42" s="108"/>
      <c r="DL42" s="108"/>
      <c r="DM42" s="108"/>
      <c r="DN42" s="108"/>
      <c r="DO42" s="108"/>
      <c r="DP42" s="108"/>
      <c r="DQ42" s="108"/>
      <c r="DR42" s="108"/>
      <c r="DS42" s="108"/>
      <c r="DT42" s="108"/>
      <c r="DU42" s="108"/>
      <c r="DV42" s="108"/>
      <c r="DW42" s="108"/>
      <c r="DX42" s="108"/>
      <c r="DY42" s="108"/>
      <c r="DZ42" s="108"/>
      <c r="EA42" s="108"/>
      <c r="EB42" s="108"/>
      <c r="EC42" s="108"/>
      <c r="ED42" s="108"/>
      <c r="EE42" s="108"/>
      <c r="EF42" s="108"/>
      <c r="EG42" s="108"/>
      <c r="EH42" s="108"/>
      <c r="EI42" s="108"/>
      <c r="EJ42" s="108"/>
      <c r="EK42" s="108"/>
      <c r="EL42" s="108"/>
      <c r="EM42" s="108"/>
      <c r="EN42" s="108"/>
      <c r="EO42" s="108"/>
      <c r="EP42" s="108"/>
      <c r="EQ42" s="108"/>
      <c r="ER42" s="108"/>
      <c r="ES42" s="108"/>
      <c r="ET42" s="108"/>
      <c r="EU42" s="108"/>
      <c r="EV42" s="108"/>
      <c r="EW42" s="108"/>
      <c r="EX42" s="108"/>
      <c r="EY42" s="108"/>
      <c r="EZ42" s="108"/>
      <c r="FA42" s="108"/>
      <c r="FB42" s="108"/>
      <c r="FC42" s="108"/>
      <c r="FD42" s="108"/>
      <c r="FE42" s="108"/>
      <c r="FF42" s="108"/>
      <c r="FG42" s="108"/>
      <c r="FH42" s="108"/>
      <c r="FI42" s="108"/>
      <c r="FJ42" s="108"/>
      <c r="FK42" s="108"/>
      <c r="FL42" s="108"/>
      <c r="FM42" s="108"/>
      <c r="FN42" s="108"/>
      <c r="FO42" s="108"/>
      <c r="FP42" s="108"/>
      <c r="FQ42" s="108"/>
      <c r="FR42" s="108"/>
      <c r="FS42" s="108"/>
      <c r="FT42" s="108"/>
    </row>
    <row r="43" spans="1:176" s="109" customFormat="1" ht="26.4">
      <c r="A43" s="115" t="s">
        <v>183</v>
      </c>
      <c r="B43" s="116" t="s">
        <v>208</v>
      </c>
      <c r="C43" s="112" t="s">
        <v>252</v>
      </c>
      <c r="D43" s="113" t="s">
        <v>15</v>
      </c>
      <c r="E43" s="113"/>
      <c r="F43" s="113"/>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08"/>
      <c r="AH43" s="108"/>
      <c r="AI43" s="108"/>
      <c r="AJ43" s="108"/>
      <c r="AK43" s="108"/>
      <c r="AL43" s="108"/>
      <c r="AM43" s="108"/>
      <c r="AN43" s="108"/>
      <c r="AO43" s="108"/>
      <c r="AP43" s="108"/>
      <c r="AQ43" s="108"/>
      <c r="AR43" s="108"/>
      <c r="AS43" s="108"/>
      <c r="AT43" s="108"/>
      <c r="AU43" s="108"/>
      <c r="AV43" s="108"/>
      <c r="AW43" s="108"/>
      <c r="AX43" s="108"/>
      <c r="AY43" s="108"/>
      <c r="AZ43" s="108"/>
      <c r="BA43" s="108"/>
      <c r="BB43" s="108"/>
      <c r="BC43" s="108"/>
      <c r="BD43" s="108"/>
      <c r="BE43" s="108"/>
      <c r="BF43" s="108"/>
      <c r="BG43" s="108"/>
      <c r="BH43" s="108"/>
      <c r="BI43" s="108"/>
      <c r="BJ43" s="108"/>
      <c r="BK43" s="108"/>
      <c r="BL43" s="108"/>
      <c r="BM43" s="108"/>
      <c r="BN43" s="108"/>
      <c r="BO43" s="108"/>
      <c r="BP43" s="108"/>
      <c r="BQ43" s="108"/>
      <c r="BR43" s="108"/>
      <c r="BS43" s="108"/>
      <c r="BT43" s="108"/>
      <c r="BU43" s="108"/>
      <c r="BV43" s="108"/>
      <c r="BW43" s="108"/>
      <c r="BX43" s="108"/>
      <c r="BY43" s="108"/>
      <c r="BZ43" s="108"/>
      <c r="CA43" s="108"/>
      <c r="CB43" s="108"/>
      <c r="CC43" s="108"/>
      <c r="CD43" s="108"/>
      <c r="CE43" s="108"/>
      <c r="CF43" s="108"/>
      <c r="CG43" s="108"/>
      <c r="CH43" s="108"/>
      <c r="CI43" s="108"/>
      <c r="CJ43" s="108"/>
      <c r="CK43" s="108"/>
      <c r="CL43" s="108"/>
      <c r="CM43" s="108"/>
      <c r="CN43" s="108"/>
      <c r="CO43" s="108"/>
      <c r="CP43" s="108"/>
      <c r="CQ43" s="108"/>
      <c r="CR43" s="108"/>
      <c r="CS43" s="108"/>
      <c r="CT43" s="108"/>
      <c r="CU43" s="108"/>
      <c r="CV43" s="108"/>
      <c r="CW43" s="108"/>
      <c r="CX43" s="108"/>
      <c r="CY43" s="108"/>
      <c r="CZ43" s="108"/>
      <c r="DA43" s="108"/>
      <c r="DB43" s="108"/>
      <c r="DC43" s="108"/>
      <c r="DD43" s="108"/>
      <c r="DE43" s="108"/>
      <c r="DF43" s="108"/>
      <c r="DG43" s="108"/>
      <c r="DH43" s="108"/>
      <c r="DI43" s="108"/>
      <c r="DJ43" s="108"/>
      <c r="DK43" s="108"/>
      <c r="DL43" s="108"/>
      <c r="DM43" s="108"/>
      <c r="DN43" s="108"/>
      <c r="DO43" s="108"/>
      <c r="DP43" s="108"/>
      <c r="DQ43" s="108"/>
      <c r="DR43" s="108"/>
      <c r="DS43" s="108"/>
      <c r="DT43" s="108"/>
      <c r="DU43" s="108"/>
      <c r="DV43" s="108"/>
      <c r="DW43" s="108"/>
      <c r="DX43" s="108"/>
      <c r="DY43" s="108"/>
      <c r="DZ43" s="108"/>
      <c r="EA43" s="108"/>
      <c r="EB43" s="108"/>
      <c r="EC43" s="108"/>
      <c r="ED43" s="108"/>
      <c r="EE43" s="108"/>
      <c r="EF43" s="108"/>
      <c r="EG43" s="108"/>
      <c r="EH43" s="108"/>
      <c r="EI43" s="108"/>
      <c r="EJ43" s="108"/>
      <c r="EK43" s="108"/>
      <c r="EL43" s="108"/>
      <c r="EM43" s="108"/>
      <c r="EN43" s="108"/>
      <c r="EO43" s="108"/>
      <c r="EP43" s="108"/>
      <c r="EQ43" s="108"/>
      <c r="ER43" s="108"/>
      <c r="ES43" s="108"/>
      <c r="ET43" s="108"/>
      <c r="EU43" s="108"/>
      <c r="EV43" s="108"/>
      <c r="EW43" s="108"/>
      <c r="EX43" s="108"/>
      <c r="EY43" s="108"/>
      <c r="EZ43" s="108"/>
      <c r="FA43" s="108"/>
      <c r="FB43" s="108"/>
      <c r="FC43" s="108"/>
      <c r="FD43" s="108"/>
      <c r="FE43" s="108"/>
      <c r="FF43" s="108"/>
      <c r="FG43" s="108"/>
      <c r="FH43" s="108"/>
      <c r="FI43" s="108"/>
      <c r="FJ43" s="108"/>
      <c r="FK43" s="108"/>
      <c r="FL43" s="108"/>
      <c r="FM43" s="108"/>
      <c r="FN43" s="108"/>
      <c r="FO43" s="108"/>
      <c r="FP43" s="108"/>
      <c r="FQ43" s="108"/>
      <c r="FR43" s="108"/>
      <c r="FS43" s="108"/>
      <c r="FT43" s="108"/>
    </row>
    <row r="44" spans="1:176" s="109" customFormat="1">
      <c r="A44" s="115"/>
      <c r="B44" s="116"/>
      <c r="C44" s="112"/>
      <c r="D44" s="113"/>
      <c r="E44" s="113"/>
      <c r="F44" s="113"/>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08"/>
      <c r="AH44" s="108"/>
      <c r="AI44" s="108"/>
      <c r="AJ44" s="108"/>
      <c r="AK44" s="108"/>
      <c r="AL44" s="108"/>
      <c r="AM44" s="108"/>
      <c r="AN44" s="108"/>
      <c r="AO44" s="108"/>
      <c r="AP44" s="108"/>
      <c r="AQ44" s="108"/>
      <c r="AR44" s="108"/>
      <c r="AS44" s="108"/>
      <c r="AT44" s="108"/>
      <c r="AU44" s="108"/>
      <c r="AV44" s="108"/>
      <c r="AW44" s="108"/>
      <c r="AX44" s="108"/>
      <c r="AY44" s="108"/>
      <c r="AZ44" s="108"/>
      <c r="BA44" s="108"/>
      <c r="BB44" s="108"/>
      <c r="BC44" s="108"/>
      <c r="BD44" s="108"/>
      <c r="BE44" s="108"/>
      <c r="BF44" s="108"/>
      <c r="BG44" s="108"/>
      <c r="BH44" s="108"/>
      <c r="BI44" s="108"/>
      <c r="BJ44" s="108"/>
      <c r="BK44" s="108"/>
      <c r="BL44" s="108"/>
      <c r="BM44" s="108"/>
      <c r="BN44" s="108"/>
      <c r="BO44" s="108"/>
      <c r="BP44" s="108"/>
      <c r="BQ44" s="108"/>
      <c r="BR44" s="108"/>
      <c r="BS44" s="108"/>
      <c r="BT44" s="108"/>
      <c r="BU44" s="108"/>
      <c r="BV44" s="108"/>
      <c r="BW44" s="108"/>
      <c r="BX44" s="108"/>
      <c r="BY44" s="108"/>
      <c r="BZ44" s="108"/>
      <c r="CA44" s="108"/>
      <c r="CB44" s="108"/>
      <c r="CC44" s="108"/>
      <c r="CD44" s="108"/>
      <c r="CE44" s="108"/>
      <c r="CF44" s="108"/>
      <c r="CG44" s="108"/>
      <c r="CH44" s="108"/>
      <c r="CI44" s="108"/>
      <c r="CJ44" s="108"/>
      <c r="CK44" s="108"/>
      <c r="CL44" s="108"/>
      <c r="CM44" s="108"/>
      <c r="CN44" s="108"/>
      <c r="CO44" s="108"/>
      <c r="CP44" s="108"/>
      <c r="CQ44" s="108"/>
      <c r="CR44" s="108"/>
      <c r="CS44" s="108"/>
      <c r="CT44" s="108"/>
      <c r="CU44" s="108"/>
      <c r="CV44" s="108"/>
      <c r="CW44" s="108"/>
      <c r="CX44" s="108"/>
      <c r="CY44" s="108"/>
      <c r="CZ44" s="108"/>
      <c r="DA44" s="108"/>
      <c r="DB44" s="108"/>
      <c r="DC44" s="108"/>
      <c r="DD44" s="108"/>
      <c r="DE44" s="108"/>
      <c r="DF44" s="108"/>
      <c r="DG44" s="108"/>
      <c r="DH44" s="108"/>
      <c r="DI44" s="108"/>
      <c r="DJ44" s="108"/>
      <c r="DK44" s="108"/>
      <c r="DL44" s="108"/>
      <c r="DM44" s="108"/>
      <c r="DN44" s="108"/>
      <c r="DO44" s="108"/>
      <c r="DP44" s="108"/>
      <c r="DQ44" s="108"/>
      <c r="DR44" s="108"/>
      <c r="DS44" s="108"/>
      <c r="DT44" s="108"/>
      <c r="DU44" s="108"/>
      <c r="DV44" s="108"/>
      <c r="DW44" s="108"/>
      <c r="DX44" s="108"/>
      <c r="DY44" s="108"/>
      <c r="DZ44" s="108"/>
      <c r="EA44" s="108"/>
      <c r="EB44" s="108"/>
      <c r="EC44" s="108"/>
      <c r="ED44" s="108"/>
      <c r="EE44" s="108"/>
      <c r="EF44" s="108"/>
      <c r="EG44" s="108"/>
      <c r="EH44" s="108"/>
      <c r="EI44" s="108"/>
      <c r="EJ44" s="108"/>
      <c r="EK44" s="108"/>
      <c r="EL44" s="108"/>
      <c r="EM44" s="108"/>
      <c r="EN44" s="108"/>
      <c r="EO44" s="108"/>
      <c r="EP44" s="108"/>
      <c r="EQ44" s="108"/>
      <c r="ER44" s="108"/>
      <c r="ES44" s="108"/>
      <c r="ET44" s="108"/>
      <c r="EU44" s="108"/>
      <c r="EV44" s="108"/>
      <c r="EW44" s="108"/>
      <c r="EX44" s="108"/>
      <c r="EY44" s="108"/>
      <c r="EZ44" s="108"/>
      <c r="FA44" s="108"/>
      <c r="FB44" s="108"/>
      <c r="FC44" s="108"/>
      <c r="FD44" s="108"/>
      <c r="FE44" s="108"/>
      <c r="FF44" s="108"/>
      <c r="FG44" s="108"/>
      <c r="FH44" s="108"/>
      <c r="FI44" s="108"/>
      <c r="FJ44" s="108"/>
      <c r="FK44" s="108"/>
      <c r="FL44" s="108"/>
      <c r="FM44" s="108"/>
      <c r="FN44" s="108"/>
      <c r="FO44" s="108"/>
      <c r="FP44" s="108"/>
      <c r="FQ44" s="108"/>
      <c r="FR44" s="108"/>
      <c r="FS44" s="108"/>
      <c r="FT44" s="108"/>
    </row>
    <row r="45" spans="1:176" s="109" customFormat="1" ht="26.4">
      <c r="A45" s="115" t="s">
        <v>207</v>
      </c>
      <c r="B45" s="116" t="s">
        <v>253</v>
      </c>
      <c r="C45" s="112" t="s">
        <v>252</v>
      </c>
      <c r="D45" s="113" t="s">
        <v>15</v>
      </c>
      <c r="E45" s="113"/>
      <c r="F45" s="113"/>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08"/>
      <c r="AH45" s="108"/>
      <c r="AI45" s="108"/>
      <c r="AJ45" s="108"/>
      <c r="AK45" s="108"/>
      <c r="AL45" s="108"/>
      <c r="AM45" s="108"/>
      <c r="AN45" s="108"/>
      <c r="AO45" s="108"/>
      <c r="AP45" s="108"/>
      <c r="AQ45" s="108"/>
      <c r="AR45" s="108"/>
      <c r="AS45" s="108"/>
      <c r="AT45" s="108"/>
      <c r="AU45" s="108"/>
      <c r="AV45" s="108"/>
      <c r="AW45" s="108"/>
      <c r="AX45" s="108"/>
      <c r="AY45" s="108"/>
      <c r="AZ45" s="108"/>
      <c r="BA45" s="108"/>
      <c r="BB45" s="108"/>
      <c r="BC45" s="108"/>
      <c r="BD45" s="108"/>
      <c r="BE45" s="108"/>
      <c r="BF45" s="108"/>
      <c r="BG45" s="108"/>
      <c r="BH45" s="108"/>
      <c r="BI45" s="108"/>
      <c r="BJ45" s="108"/>
      <c r="BK45" s="108"/>
      <c r="BL45" s="108"/>
      <c r="BM45" s="108"/>
      <c r="BN45" s="108"/>
      <c r="BO45" s="108"/>
      <c r="BP45" s="108"/>
      <c r="BQ45" s="108"/>
      <c r="BR45" s="108"/>
      <c r="BS45" s="108"/>
      <c r="BT45" s="108"/>
      <c r="BU45" s="108"/>
      <c r="BV45" s="108"/>
      <c r="BW45" s="108"/>
      <c r="BX45" s="108"/>
      <c r="BY45" s="108"/>
      <c r="BZ45" s="108"/>
      <c r="CA45" s="108"/>
      <c r="CB45" s="108"/>
      <c r="CC45" s="108"/>
      <c r="CD45" s="108"/>
      <c r="CE45" s="108"/>
      <c r="CF45" s="108"/>
      <c r="CG45" s="108"/>
      <c r="CH45" s="108"/>
      <c r="CI45" s="108"/>
      <c r="CJ45" s="108"/>
      <c r="CK45" s="108"/>
      <c r="CL45" s="108"/>
      <c r="CM45" s="108"/>
      <c r="CN45" s="108"/>
      <c r="CO45" s="108"/>
      <c r="CP45" s="108"/>
      <c r="CQ45" s="108"/>
      <c r="CR45" s="108"/>
      <c r="CS45" s="108"/>
      <c r="CT45" s="108"/>
      <c r="CU45" s="108"/>
      <c r="CV45" s="108"/>
      <c r="CW45" s="108"/>
      <c r="CX45" s="108"/>
      <c r="CY45" s="108"/>
      <c r="CZ45" s="108"/>
      <c r="DA45" s="108"/>
      <c r="DB45" s="108"/>
      <c r="DC45" s="108"/>
      <c r="DD45" s="108"/>
      <c r="DE45" s="108"/>
      <c r="DF45" s="108"/>
      <c r="DG45" s="108"/>
      <c r="DH45" s="108"/>
      <c r="DI45" s="108"/>
      <c r="DJ45" s="108"/>
      <c r="DK45" s="108"/>
      <c r="DL45" s="108"/>
      <c r="DM45" s="108"/>
      <c r="DN45" s="108"/>
      <c r="DO45" s="108"/>
      <c r="DP45" s="108"/>
      <c r="DQ45" s="108"/>
      <c r="DR45" s="108"/>
      <c r="DS45" s="108"/>
      <c r="DT45" s="108"/>
      <c r="DU45" s="108"/>
      <c r="DV45" s="108"/>
      <c r="DW45" s="108"/>
      <c r="DX45" s="108"/>
      <c r="DY45" s="108"/>
      <c r="DZ45" s="108"/>
      <c r="EA45" s="108"/>
      <c r="EB45" s="108"/>
      <c r="EC45" s="108"/>
      <c r="ED45" s="108"/>
      <c r="EE45" s="108"/>
      <c r="EF45" s="108"/>
      <c r="EG45" s="108"/>
      <c r="EH45" s="108"/>
      <c r="EI45" s="108"/>
      <c r="EJ45" s="108"/>
      <c r="EK45" s="108"/>
      <c r="EL45" s="108"/>
      <c r="EM45" s="108"/>
      <c r="EN45" s="108"/>
      <c r="EO45" s="108"/>
      <c r="EP45" s="108"/>
      <c r="EQ45" s="108"/>
      <c r="ER45" s="108"/>
      <c r="ES45" s="108"/>
      <c r="ET45" s="108"/>
      <c r="EU45" s="108"/>
      <c r="EV45" s="108"/>
      <c r="EW45" s="108"/>
      <c r="EX45" s="108"/>
      <c r="EY45" s="108"/>
      <c r="EZ45" s="108"/>
      <c r="FA45" s="108"/>
      <c r="FB45" s="108"/>
      <c r="FC45" s="108"/>
      <c r="FD45" s="108"/>
      <c r="FE45" s="108"/>
      <c r="FF45" s="108"/>
      <c r="FG45" s="108"/>
      <c r="FH45" s="108"/>
      <c r="FI45" s="108"/>
      <c r="FJ45" s="108"/>
      <c r="FK45" s="108"/>
      <c r="FL45" s="108"/>
      <c r="FM45" s="108"/>
      <c r="FN45" s="108"/>
      <c r="FO45" s="108"/>
      <c r="FP45" s="108"/>
      <c r="FQ45" s="108"/>
      <c r="FR45" s="108"/>
      <c r="FS45" s="108"/>
      <c r="FT45" s="108"/>
    </row>
    <row r="46" spans="1:176" s="109" customFormat="1">
      <c r="A46" s="115"/>
      <c r="B46" s="116"/>
      <c r="C46" s="112"/>
      <c r="D46" s="113"/>
      <c r="E46" s="113"/>
      <c r="F46" s="113"/>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08"/>
      <c r="AH46" s="108"/>
      <c r="AI46" s="108"/>
      <c r="AJ46" s="108"/>
      <c r="AK46" s="108"/>
      <c r="AL46" s="108"/>
      <c r="AM46" s="108"/>
      <c r="AN46" s="108"/>
      <c r="AO46" s="108"/>
      <c r="AP46" s="108"/>
      <c r="AQ46" s="108"/>
      <c r="AR46" s="108"/>
      <c r="AS46" s="108"/>
      <c r="AT46" s="108"/>
      <c r="AU46" s="108"/>
      <c r="AV46" s="108"/>
      <c r="AW46" s="108"/>
      <c r="AX46" s="108"/>
      <c r="AY46" s="108"/>
      <c r="AZ46" s="108"/>
      <c r="BA46" s="108"/>
      <c r="BB46" s="108"/>
      <c r="BC46" s="108"/>
      <c r="BD46" s="108"/>
      <c r="BE46" s="108"/>
      <c r="BF46" s="108"/>
      <c r="BG46" s="108"/>
      <c r="BH46" s="108"/>
      <c r="BI46" s="108"/>
      <c r="BJ46" s="108"/>
      <c r="BK46" s="108"/>
      <c r="BL46" s="108"/>
      <c r="BM46" s="108"/>
      <c r="BN46" s="108"/>
      <c r="BO46" s="108"/>
      <c r="BP46" s="108"/>
      <c r="BQ46" s="108"/>
      <c r="BR46" s="108"/>
      <c r="BS46" s="108"/>
      <c r="BT46" s="108"/>
      <c r="BU46" s="108"/>
      <c r="BV46" s="108"/>
      <c r="BW46" s="108"/>
      <c r="BX46" s="108"/>
      <c r="BY46" s="108"/>
      <c r="BZ46" s="108"/>
      <c r="CA46" s="108"/>
      <c r="CB46" s="108"/>
      <c r="CC46" s="108"/>
      <c r="CD46" s="108"/>
      <c r="CE46" s="108"/>
      <c r="CF46" s="108"/>
      <c r="CG46" s="108"/>
      <c r="CH46" s="108"/>
      <c r="CI46" s="108"/>
      <c r="CJ46" s="108"/>
      <c r="CK46" s="108"/>
      <c r="CL46" s="108"/>
      <c r="CM46" s="108"/>
      <c r="CN46" s="108"/>
      <c r="CO46" s="108"/>
      <c r="CP46" s="108"/>
      <c r="CQ46" s="108"/>
      <c r="CR46" s="108"/>
      <c r="CS46" s="108"/>
      <c r="CT46" s="108"/>
      <c r="CU46" s="108"/>
      <c r="CV46" s="108"/>
      <c r="CW46" s="108"/>
      <c r="CX46" s="108"/>
      <c r="CY46" s="108"/>
      <c r="CZ46" s="108"/>
      <c r="DA46" s="108"/>
      <c r="DB46" s="108"/>
      <c r="DC46" s="108"/>
      <c r="DD46" s="108"/>
      <c r="DE46" s="108"/>
      <c r="DF46" s="108"/>
      <c r="DG46" s="108"/>
      <c r="DH46" s="108"/>
      <c r="DI46" s="108"/>
      <c r="DJ46" s="108"/>
      <c r="DK46" s="108"/>
      <c r="DL46" s="108"/>
      <c r="DM46" s="108"/>
      <c r="DN46" s="108"/>
      <c r="DO46" s="108"/>
      <c r="DP46" s="108"/>
      <c r="DQ46" s="108"/>
      <c r="DR46" s="108"/>
      <c r="DS46" s="108"/>
      <c r="DT46" s="108"/>
      <c r="DU46" s="108"/>
      <c r="DV46" s="108"/>
      <c r="DW46" s="108"/>
      <c r="DX46" s="108"/>
      <c r="DY46" s="108"/>
      <c r="DZ46" s="108"/>
      <c r="EA46" s="108"/>
      <c r="EB46" s="108"/>
      <c r="EC46" s="108"/>
      <c r="ED46" s="108"/>
      <c r="EE46" s="108"/>
      <c r="EF46" s="108"/>
      <c r="EG46" s="108"/>
      <c r="EH46" s="108"/>
      <c r="EI46" s="108"/>
      <c r="EJ46" s="108"/>
      <c r="EK46" s="108"/>
      <c r="EL46" s="108"/>
      <c r="EM46" s="108"/>
      <c r="EN46" s="108"/>
      <c r="EO46" s="108"/>
      <c r="EP46" s="108"/>
      <c r="EQ46" s="108"/>
      <c r="ER46" s="108"/>
      <c r="ES46" s="108"/>
      <c r="ET46" s="108"/>
      <c r="EU46" s="108"/>
      <c r="EV46" s="108"/>
      <c r="EW46" s="108"/>
      <c r="EX46" s="108"/>
      <c r="EY46" s="108"/>
      <c r="EZ46" s="108"/>
      <c r="FA46" s="108"/>
      <c r="FB46" s="108"/>
      <c r="FC46" s="108"/>
      <c r="FD46" s="108"/>
      <c r="FE46" s="108"/>
      <c r="FF46" s="108"/>
      <c r="FG46" s="108"/>
      <c r="FH46" s="108"/>
      <c r="FI46" s="108"/>
      <c r="FJ46" s="108"/>
      <c r="FK46" s="108"/>
      <c r="FL46" s="108"/>
      <c r="FM46" s="108"/>
      <c r="FN46" s="108"/>
      <c r="FO46" s="108"/>
      <c r="FP46" s="108"/>
      <c r="FQ46" s="108"/>
      <c r="FR46" s="108"/>
      <c r="FS46" s="108"/>
      <c r="FT46" s="108"/>
    </row>
    <row r="47" spans="1:176" s="109" customFormat="1">
      <c r="A47" s="115" t="s">
        <v>209</v>
      </c>
      <c r="B47" s="116" t="s">
        <v>254</v>
      </c>
      <c r="C47" s="112" t="s">
        <v>252</v>
      </c>
      <c r="D47" s="113" t="s">
        <v>15</v>
      </c>
      <c r="E47" s="113"/>
      <c r="F47" s="113"/>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08"/>
      <c r="AH47" s="108"/>
      <c r="AI47" s="108"/>
      <c r="AJ47" s="108"/>
      <c r="AK47" s="108"/>
      <c r="AL47" s="108"/>
      <c r="AM47" s="108"/>
      <c r="AN47" s="108"/>
      <c r="AO47" s="108"/>
      <c r="AP47" s="108"/>
      <c r="AQ47" s="108"/>
      <c r="AR47" s="108"/>
      <c r="AS47" s="108"/>
      <c r="AT47" s="108"/>
      <c r="AU47" s="108"/>
      <c r="AV47" s="108"/>
      <c r="AW47" s="108"/>
      <c r="AX47" s="108"/>
      <c r="AY47" s="108"/>
      <c r="AZ47" s="108"/>
      <c r="BA47" s="108"/>
      <c r="BB47" s="108"/>
      <c r="BC47" s="108"/>
      <c r="BD47" s="108"/>
      <c r="BE47" s="108"/>
      <c r="BF47" s="108"/>
      <c r="BG47" s="108"/>
      <c r="BH47" s="108"/>
      <c r="BI47" s="108"/>
      <c r="BJ47" s="108"/>
      <c r="BK47" s="108"/>
      <c r="BL47" s="108"/>
      <c r="BM47" s="108"/>
      <c r="BN47" s="108"/>
      <c r="BO47" s="108"/>
      <c r="BP47" s="108"/>
      <c r="BQ47" s="108"/>
      <c r="BR47" s="108"/>
      <c r="BS47" s="108"/>
      <c r="BT47" s="108"/>
      <c r="BU47" s="108"/>
      <c r="BV47" s="108"/>
      <c r="BW47" s="108"/>
      <c r="BX47" s="108"/>
      <c r="BY47" s="108"/>
      <c r="BZ47" s="108"/>
      <c r="CA47" s="108"/>
      <c r="CB47" s="108"/>
      <c r="CC47" s="108"/>
      <c r="CD47" s="108"/>
      <c r="CE47" s="108"/>
      <c r="CF47" s="108"/>
      <c r="CG47" s="108"/>
      <c r="CH47" s="108"/>
      <c r="CI47" s="108"/>
      <c r="CJ47" s="108"/>
      <c r="CK47" s="108"/>
      <c r="CL47" s="108"/>
      <c r="CM47" s="108"/>
      <c r="CN47" s="108"/>
      <c r="CO47" s="108"/>
      <c r="CP47" s="108"/>
      <c r="CQ47" s="108"/>
      <c r="CR47" s="108"/>
      <c r="CS47" s="108"/>
      <c r="CT47" s="108"/>
      <c r="CU47" s="108"/>
      <c r="CV47" s="108"/>
      <c r="CW47" s="108"/>
      <c r="CX47" s="108"/>
      <c r="CY47" s="108"/>
      <c r="CZ47" s="108"/>
      <c r="DA47" s="108"/>
      <c r="DB47" s="108"/>
      <c r="DC47" s="108"/>
      <c r="DD47" s="108"/>
      <c r="DE47" s="108"/>
      <c r="DF47" s="108"/>
      <c r="DG47" s="108"/>
      <c r="DH47" s="108"/>
      <c r="DI47" s="108"/>
      <c r="DJ47" s="108"/>
      <c r="DK47" s="108"/>
      <c r="DL47" s="108"/>
      <c r="DM47" s="108"/>
      <c r="DN47" s="108"/>
      <c r="DO47" s="108"/>
      <c r="DP47" s="108"/>
      <c r="DQ47" s="108"/>
      <c r="DR47" s="108"/>
      <c r="DS47" s="108"/>
      <c r="DT47" s="108"/>
      <c r="DU47" s="108"/>
      <c r="DV47" s="108"/>
      <c r="DW47" s="108"/>
      <c r="DX47" s="108"/>
      <c r="DY47" s="108"/>
      <c r="DZ47" s="108"/>
      <c r="EA47" s="108"/>
      <c r="EB47" s="108"/>
      <c r="EC47" s="108"/>
      <c r="ED47" s="108"/>
      <c r="EE47" s="108"/>
      <c r="EF47" s="108"/>
      <c r="EG47" s="108"/>
      <c r="EH47" s="108"/>
      <c r="EI47" s="108"/>
      <c r="EJ47" s="108"/>
      <c r="EK47" s="108"/>
      <c r="EL47" s="108"/>
      <c r="EM47" s="108"/>
      <c r="EN47" s="108"/>
      <c r="EO47" s="108"/>
      <c r="EP47" s="108"/>
      <c r="EQ47" s="108"/>
      <c r="ER47" s="108"/>
      <c r="ES47" s="108"/>
      <c r="ET47" s="108"/>
      <c r="EU47" s="108"/>
      <c r="EV47" s="108"/>
      <c r="EW47" s="108"/>
      <c r="EX47" s="108"/>
      <c r="EY47" s="108"/>
      <c r="EZ47" s="108"/>
      <c r="FA47" s="108"/>
      <c r="FB47" s="108"/>
      <c r="FC47" s="108"/>
      <c r="FD47" s="108"/>
      <c r="FE47" s="108"/>
      <c r="FF47" s="108"/>
      <c r="FG47" s="108"/>
      <c r="FH47" s="108"/>
      <c r="FI47" s="108"/>
      <c r="FJ47" s="108"/>
      <c r="FK47" s="108"/>
      <c r="FL47" s="108"/>
      <c r="FM47" s="108"/>
      <c r="FN47" s="108"/>
      <c r="FO47" s="108"/>
      <c r="FP47" s="108"/>
      <c r="FQ47" s="108"/>
      <c r="FR47" s="108"/>
      <c r="FS47" s="108"/>
      <c r="FT47" s="108"/>
    </row>
    <row r="48" spans="1:176" s="109" customFormat="1">
      <c r="A48" s="115"/>
      <c r="B48" s="116"/>
      <c r="C48" s="112"/>
      <c r="D48" s="113"/>
      <c r="E48" s="113"/>
      <c r="F48" s="113"/>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08"/>
      <c r="AH48" s="108"/>
      <c r="AI48" s="108"/>
      <c r="AJ48" s="108"/>
      <c r="AK48" s="108"/>
      <c r="AL48" s="108"/>
      <c r="AM48" s="108"/>
      <c r="AN48" s="108"/>
      <c r="AO48" s="108"/>
      <c r="AP48" s="108"/>
      <c r="AQ48" s="108"/>
      <c r="AR48" s="108"/>
      <c r="AS48" s="108"/>
      <c r="AT48" s="108"/>
      <c r="AU48" s="108"/>
      <c r="AV48" s="108"/>
      <c r="AW48" s="108"/>
      <c r="AX48" s="108"/>
      <c r="AY48" s="108"/>
      <c r="AZ48" s="108"/>
      <c r="BA48" s="108"/>
      <c r="BB48" s="108"/>
      <c r="BC48" s="108"/>
      <c r="BD48" s="108"/>
      <c r="BE48" s="108"/>
      <c r="BF48" s="108"/>
      <c r="BG48" s="108"/>
      <c r="BH48" s="108"/>
      <c r="BI48" s="108"/>
      <c r="BJ48" s="108"/>
      <c r="BK48" s="108"/>
      <c r="BL48" s="108"/>
      <c r="BM48" s="108"/>
      <c r="BN48" s="108"/>
      <c r="BO48" s="108"/>
      <c r="BP48" s="108"/>
      <c r="BQ48" s="108"/>
      <c r="BR48" s="108"/>
      <c r="BS48" s="108"/>
      <c r="BT48" s="108"/>
      <c r="BU48" s="108"/>
      <c r="BV48" s="108"/>
      <c r="BW48" s="108"/>
      <c r="BX48" s="108"/>
      <c r="BY48" s="108"/>
      <c r="BZ48" s="108"/>
      <c r="CA48" s="108"/>
      <c r="CB48" s="108"/>
      <c r="CC48" s="108"/>
      <c r="CD48" s="108"/>
      <c r="CE48" s="108"/>
      <c r="CF48" s="108"/>
      <c r="CG48" s="108"/>
      <c r="CH48" s="108"/>
      <c r="CI48" s="108"/>
      <c r="CJ48" s="108"/>
      <c r="CK48" s="108"/>
      <c r="CL48" s="108"/>
      <c r="CM48" s="108"/>
      <c r="CN48" s="108"/>
      <c r="CO48" s="108"/>
      <c r="CP48" s="108"/>
      <c r="CQ48" s="108"/>
      <c r="CR48" s="108"/>
      <c r="CS48" s="108"/>
      <c r="CT48" s="108"/>
      <c r="CU48" s="108"/>
      <c r="CV48" s="108"/>
      <c r="CW48" s="108"/>
      <c r="CX48" s="108"/>
      <c r="CY48" s="108"/>
      <c r="CZ48" s="108"/>
      <c r="DA48" s="108"/>
      <c r="DB48" s="108"/>
      <c r="DC48" s="108"/>
      <c r="DD48" s="108"/>
      <c r="DE48" s="108"/>
      <c r="DF48" s="108"/>
      <c r="DG48" s="108"/>
      <c r="DH48" s="108"/>
      <c r="DI48" s="108"/>
      <c r="DJ48" s="108"/>
      <c r="DK48" s="108"/>
      <c r="DL48" s="108"/>
      <c r="DM48" s="108"/>
      <c r="DN48" s="108"/>
      <c r="DO48" s="108"/>
      <c r="DP48" s="108"/>
      <c r="DQ48" s="108"/>
      <c r="DR48" s="108"/>
      <c r="DS48" s="108"/>
      <c r="DT48" s="108"/>
      <c r="DU48" s="108"/>
      <c r="DV48" s="108"/>
      <c r="DW48" s="108"/>
      <c r="DX48" s="108"/>
      <c r="DY48" s="108"/>
      <c r="DZ48" s="108"/>
      <c r="EA48" s="108"/>
      <c r="EB48" s="108"/>
      <c r="EC48" s="108"/>
      <c r="ED48" s="108"/>
      <c r="EE48" s="108"/>
      <c r="EF48" s="108"/>
      <c r="EG48" s="108"/>
      <c r="EH48" s="108"/>
      <c r="EI48" s="108"/>
      <c r="EJ48" s="108"/>
      <c r="EK48" s="108"/>
      <c r="EL48" s="108"/>
      <c r="EM48" s="108"/>
      <c r="EN48" s="108"/>
      <c r="EO48" s="108"/>
      <c r="EP48" s="108"/>
      <c r="EQ48" s="108"/>
      <c r="ER48" s="108"/>
      <c r="ES48" s="108"/>
      <c r="ET48" s="108"/>
      <c r="EU48" s="108"/>
      <c r="EV48" s="108"/>
      <c r="EW48" s="108"/>
      <c r="EX48" s="108"/>
      <c r="EY48" s="108"/>
      <c r="EZ48" s="108"/>
      <c r="FA48" s="108"/>
      <c r="FB48" s="108"/>
      <c r="FC48" s="108"/>
      <c r="FD48" s="108"/>
      <c r="FE48" s="108"/>
      <c r="FF48" s="108"/>
      <c r="FG48" s="108"/>
      <c r="FH48" s="108"/>
      <c r="FI48" s="108"/>
      <c r="FJ48" s="108"/>
      <c r="FK48" s="108"/>
      <c r="FL48" s="108"/>
      <c r="FM48" s="108"/>
      <c r="FN48" s="108"/>
      <c r="FO48" s="108"/>
      <c r="FP48" s="108"/>
      <c r="FQ48" s="108"/>
      <c r="FR48" s="108"/>
      <c r="FS48" s="108"/>
      <c r="FT48" s="108"/>
    </row>
    <row r="49" spans="1:176" s="109" customFormat="1">
      <c r="A49" s="115" t="s">
        <v>211</v>
      </c>
      <c r="B49" s="116" t="s">
        <v>255</v>
      </c>
      <c r="C49" s="112" t="s">
        <v>252</v>
      </c>
      <c r="D49" s="113" t="str">
        <f>+D43</f>
        <v>R/O</v>
      </c>
      <c r="E49" s="113"/>
      <c r="F49" s="113"/>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08"/>
      <c r="AH49" s="108"/>
      <c r="AI49" s="108"/>
      <c r="AJ49" s="108"/>
      <c r="AK49" s="108"/>
      <c r="AL49" s="108"/>
      <c r="AM49" s="108"/>
      <c r="AN49" s="108"/>
      <c r="AO49" s="108"/>
      <c r="AP49" s="108"/>
      <c r="AQ49" s="108"/>
      <c r="AR49" s="108"/>
      <c r="AS49" s="108"/>
      <c r="AT49" s="108"/>
      <c r="AU49" s="108"/>
      <c r="AV49" s="108"/>
      <c r="AW49" s="108"/>
      <c r="AX49" s="108"/>
      <c r="AY49" s="108"/>
      <c r="AZ49" s="108"/>
      <c r="BA49" s="108"/>
      <c r="BB49" s="108"/>
      <c r="BC49" s="108"/>
      <c r="BD49" s="108"/>
      <c r="BE49" s="108"/>
      <c r="BF49" s="108"/>
      <c r="BG49" s="108"/>
      <c r="BH49" s="108"/>
      <c r="BI49" s="108"/>
      <c r="BJ49" s="108"/>
      <c r="BK49" s="108"/>
      <c r="BL49" s="108"/>
      <c r="BM49" s="108"/>
      <c r="BN49" s="108"/>
      <c r="BO49" s="108"/>
      <c r="BP49" s="108"/>
      <c r="BQ49" s="108"/>
      <c r="BR49" s="108"/>
      <c r="BS49" s="108"/>
      <c r="BT49" s="108"/>
      <c r="BU49" s="108"/>
      <c r="BV49" s="108"/>
      <c r="BW49" s="108"/>
      <c r="BX49" s="108"/>
      <c r="BY49" s="108"/>
      <c r="BZ49" s="108"/>
      <c r="CA49" s="108"/>
      <c r="CB49" s="108"/>
      <c r="CC49" s="108"/>
      <c r="CD49" s="108"/>
      <c r="CE49" s="108"/>
      <c r="CF49" s="108"/>
      <c r="CG49" s="108"/>
      <c r="CH49" s="108"/>
      <c r="CI49" s="108"/>
      <c r="CJ49" s="108"/>
      <c r="CK49" s="108"/>
      <c r="CL49" s="108"/>
      <c r="CM49" s="108"/>
      <c r="CN49" s="108"/>
      <c r="CO49" s="108"/>
      <c r="CP49" s="108"/>
      <c r="CQ49" s="108"/>
      <c r="CR49" s="108"/>
      <c r="CS49" s="108"/>
      <c r="CT49" s="108"/>
      <c r="CU49" s="108"/>
      <c r="CV49" s="108"/>
      <c r="CW49" s="108"/>
      <c r="CX49" s="108"/>
      <c r="CY49" s="108"/>
      <c r="CZ49" s="108"/>
      <c r="DA49" s="108"/>
      <c r="DB49" s="108"/>
      <c r="DC49" s="108"/>
      <c r="DD49" s="108"/>
      <c r="DE49" s="108"/>
      <c r="DF49" s="108"/>
      <c r="DG49" s="108"/>
      <c r="DH49" s="108"/>
      <c r="DI49" s="108"/>
      <c r="DJ49" s="108"/>
      <c r="DK49" s="108"/>
      <c r="DL49" s="108"/>
      <c r="DM49" s="108"/>
      <c r="DN49" s="108"/>
      <c r="DO49" s="108"/>
      <c r="DP49" s="108"/>
      <c r="DQ49" s="108"/>
      <c r="DR49" s="108"/>
      <c r="DS49" s="108"/>
      <c r="DT49" s="108"/>
      <c r="DU49" s="108"/>
      <c r="DV49" s="108"/>
      <c r="DW49" s="108"/>
      <c r="DX49" s="108"/>
      <c r="DY49" s="108"/>
      <c r="DZ49" s="108"/>
      <c r="EA49" s="108"/>
      <c r="EB49" s="108"/>
      <c r="EC49" s="108"/>
      <c r="ED49" s="108"/>
      <c r="EE49" s="108"/>
      <c r="EF49" s="108"/>
      <c r="EG49" s="108"/>
      <c r="EH49" s="108"/>
      <c r="EI49" s="108"/>
      <c r="EJ49" s="108"/>
      <c r="EK49" s="108"/>
      <c r="EL49" s="108"/>
      <c r="EM49" s="108"/>
      <c r="EN49" s="108"/>
      <c r="EO49" s="108"/>
      <c r="EP49" s="108"/>
      <c r="EQ49" s="108"/>
      <c r="ER49" s="108"/>
      <c r="ES49" s="108"/>
      <c r="ET49" s="108"/>
      <c r="EU49" s="108"/>
      <c r="EV49" s="108"/>
      <c r="EW49" s="108"/>
      <c r="EX49" s="108"/>
      <c r="EY49" s="108"/>
      <c r="EZ49" s="108"/>
      <c r="FA49" s="108"/>
      <c r="FB49" s="108"/>
      <c r="FC49" s="108"/>
      <c r="FD49" s="108"/>
      <c r="FE49" s="108"/>
      <c r="FF49" s="108"/>
      <c r="FG49" s="108"/>
      <c r="FH49" s="108"/>
      <c r="FI49" s="108"/>
      <c r="FJ49" s="108"/>
      <c r="FK49" s="108"/>
      <c r="FL49" s="108"/>
      <c r="FM49" s="108"/>
      <c r="FN49" s="108"/>
      <c r="FO49" s="108"/>
      <c r="FP49" s="108"/>
      <c r="FQ49" s="108"/>
      <c r="FR49" s="108"/>
      <c r="FS49" s="108"/>
      <c r="FT49" s="108"/>
    </row>
    <row r="50" spans="1:176" s="109" customFormat="1">
      <c r="A50" s="115"/>
      <c r="B50" s="116"/>
      <c r="C50" s="112"/>
      <c r="D50" s="113"/>
      <c r="E50" s="113"/>
      <c r="F50" s="113"/>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08"/>
      <c r="AH50" s="108"/>
      <c r="AI50" s="108"/>
      <c r="AJ50" s="108"/>
      <c r="AK50" s="108"/>
      <c r="AL50" s="108"/>
      <c r="AM50" s="108"/>
      <c r="AN50" s="108"/>
      <c r="AO50" s="108"/>
      <c r="AP50" s="108"/>
      <c r="AQ50" s="108"/>
      <c r="AR50" s="108"/>
      <c r="AS50" s="108"/>
      <c r="AT50" s="108"/>
      <c r="AU50" s="108"/>
      <c r="AV50" s="108"/>
      <c r="AW50" s="108"/>
      <c r="AX50" s="108"/>
      <c r="AY50" s="108"/>
      <c r="AZ50" s="108"/>
      <c r="BA50" s="108"/>
      <c r="BB50" s="108"/>
      <c r="BC50" s="108"/>
      <c r="BD50" s="108"/>
      <c r="BE50" s="108"/>
      <c r="BF50" s="108"/>
      <c r="BG50" s="108"/>
      <c r="BH50" s="108"/>
      <c r="BI50" s="108"/>
      <c r="BJ50" s="108"/>
      <c r="BK50" s="108"/>
      <c r="BL50" s="108"/>
      <c r="BM50" s="108"/>
      <c r="BN50" s="108"/>
      <c r="BO50" s="108"/>
      <c r="BP50" s="108"/>
      <c r="BQ50" s="108"/>
      <c r="BR50" s="108"/>
      <c r="BS50" s="108"/>
      <c r="BT50" s="108"/>
      <c r="BU50" s="108"/>
      <c r="BV50" s="108"/>
      <c r="BW50" s="108"/>
      <c r="BX50" s="108"/>
      <c r="BY50" s="108"/>
      <c r="BZ50" s="108"/>
      <c r="CA50" s="108"/>
      <c r="CB50" s="108"/>
      <c r="CC50" s="108"/>
      <c r="CD50" s="108"/>
      <c r="CE50" s="108"/>
      <c r="CF50" s="108"/>
      <c r="CG50" s="108"/>
      <c r="CH50" s="108"/>
      <c r="CI50" s="108"/>
      <c r="CJ50" s="108"/>
      <c r="CK50" s="108"/>
      <c r="CL50" s="108"/>
      <c r="CM50" s="108"/>
      <c r="CN50" s="108"/>
      <c r="CO50" s="108"/>
      <c r="CP50" s="108"/>
      <c r="CQ50" s="108"/>
      <c r="CR50" s="108"/>
      <c r="CS50" s="108"/>
      <c r="CT50" s="108"/>
      <c r="CU50" s="108"/>
      <c r="CV50" s="108"/>
      <c r="CW50" s="108"/>
      <c r="CX50" s="108"/>
      <c r="CY50" s="108"/>
      <c r="CZ50" s="108"/>
      <c r="DA50" s="108"/>
      <c r="DB50" s="108"/>
      <c r="DC50" s="108"/>
      <c r="DD50" s="108"/>
      <c r="DE50" s="108"/>
      <c r="DF50" s="108"/>
      <c r="DG50" s="108"/>
      <c r="DH50" s="108"/>
      <c r="DI50" s="108"/>
      <c r="DJ50" s="108"/>
      <c r="DK50" s="108"/>
      <c r="DL50" s="108"/>
      <c r="DM50" s="108"/>
      <c r="DN50" s="108"/>
      <c r="DO50" s="108"/>
      <c r="DP50" s="108"/>
      <c r="DQ50" s="108"/>
      <c r="DR50" s="108"/>
      <c r="DS50" s="108"/>
      <c r="DT50" s="108"/>
      <c r="DU50" s="108"/>
      <c r="DV50" s="108"/>
      <c r="DW50" s="108"/>
      <c r="DX50" s="108"/>
      <c r="DY50" s="108"/>
      <c r="DZ50" s="108"/>
      <c r="EA50" s="108"/>
      <c r="EB50" s="108"/>
      <c r="EC50" s="108"/>
      <c r="ED50" s="108"/>
      <c r="EE50" s="108"/>
      <c r="EF50" s="108"/>
      <c r="EG50" s="108"/>
      <c r="EH50" s="108"/>
      <c r="EI50" s="108"/>
      <c r="EJ50" s="108"/>
      <c r="EK50" s="108"/>
      <c r="EL50" s="108"/>
      <c r="EM50" s="108"/>
      <c r="EN50" s="108"/>
      <c r="EO50" s="108"/>
      <c r="EP50" s="108"/>
      <c r="EQ50" s="108"/>
      <c r="ER50" s="108"/>
      <c r="ES50" s="108"/>
      <c r="ET50" s="108"/>
      <c r="EU50" s="108"/>
      <c r="EV50" s="108"/>
      <c r="EW50" s="108"/>
      <c r="EX50" s="108"/>
      <c r="EY50" s="108"/>
      <c r="EZ50" s="108"/>
      <c r="FA50" s="108"/>
      <c r="FB50" s="108"/>
      <c r="FC50" s="108"/>
      <c r="FD50" s="108"/>
      <c r="FE50" s="108"/>
      <c r="FF50" s="108"/>
      <c r="FG50" s="108"/>
      <c r="FH50" s="108"/>
      <c r="FI50" s="108"/>
      <c r="FJ50" s="108"/>
      <c r="FK50" s="108"/>
      <c r="FL50" s="108"/>
      <c r="FM50" s="108"/>
      <c r="FN50" s="108"/>
      <c r="FO50" s="108"/>
      <c r="FP50" s="108"/>
      <c r="FQ50" s="108"/>
      <c r="FR50" s="108"/>
      <c r="FS50" s="108"/>
      <c r="FT50" s="108"/>
    </row>
    <row r="51" spans="1:176" s="109" customFormat="1">
      <c r="A51" s="115" t="s">
        <v>215</v>
      </c>
      <c r="B51" s="116" t="s">
        <v>256</v>
      </c>
      <c r="C51" s="112" t="s">
        <v>252</v>
      </c>
      <c r="D51" s="113" t="s">
        <v>15</v>
      </c>
      <c r="E51" s="113"/>
      <c r="F51" s="113"/>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08"/>
      <c r="AH51" s="108"/>
      <c r="AI51" s="108"/>
      <c r="AJ51" s="108"/>
      <c r="AK51" s="108"/>
      <c r="AL51" s="108"/>
      <c r="AM51" s="108"/>
      <c r="AN51" s="108"/>
      <c r="AO51" s="108"/>
      <c r="AP51" s="108"/>
      <c r="AQ51" s="108"/>
      <c r="AR51" s="108"/>
      <c r="AS51" s="108"/>
      <c r="AT51" s="108"/>
      <c r="AU51" s="108"/>
      <c r="AV51" s="108"/>
      <c r="AW51" s="108"/>
      <c r="AX51" s="108"/>
      <c r="AY51" s="108"/>
      <c r="AZ51" s="108"/>
      <c r="BA51" s="108"/>
      <c r="BB51" s="108"/>
      <c r="BC51" s="108"/>
      <c r="BD51" s="108"/>
      <c r="BE51" s="108"/>
      <c r="BF51" s="108"/>
      <c r="BG51" s="108"/>
      <c r="BH51" s="108"/>
      <c r="BI51" s="108"/>
      <c r="BJ51" s="108"/>
      <c r="BK51" s="108"/>
      <c r="BL51" s="108"/>
      <c r="BM51" s="108"/>
      <c r="BN51" s="108"/>
      <c r="BO51" s="108"/>
      <c r="BP51" s="108"/>
      <c r="BQ51" s="108"/>
      <c r="BR51" s="108"/>
      <c r="BS51" s="108"/>
      <c r="BT51" s="108"/>
      <c r="BU51" s="108"/>
      <c r="BV51" s="108"/>
      <c r="BW51" s="108"/>
      <c r="BX51" s="108"/>
      <c r="BY51" s="108"/>
      <c r="BZ51" s="108"/>
      <c r="CA51" s="108"/>
      <c r="CB51" s="108"/>
      <c r="CC51" s="108"/>
      <c r="CD51" s="108"/>
      <c r="CE51" s="108"/>
      <c r="CF51" s="108"/>
      <c r="CG51" s="108"/>
      <c r="CH51" s="108"/>
      <c r="CI51" s="108"/>
      <c r="CJ51" s="108"/>
      <c r="CK51" s="108"/>
      <c r="CL51" s="108"/>
      <c r="CM51" s="108"/>
      <c r="CN51" s="108"/>
      <c r="CO51" s="108"/>
      <c r="CP51" s="108"/>
      <c r="CQ51" s="108"/>
      <c r="CR51" s="108"/>
      <c r="CS51" s="108"/>
      <c r="CT51" s="108"/>
      <c r="CU51" s="108"/>
      <c r="CV51" s="108"/>
      <c r="CW51" s="108"/>
      <c r="CX51" s="108"/>
      <c r="CY51" s="108"/>
      <c r="CZ51" s="108"/>
      <c r="DA51" s="108"/>
      <c r="DB51" s="108"/>
      <c r="DC51" s="108"/>
      <c r="DD51" s="108"/>
      <c r="DE51" s="108"/>
      <c r="DF51" s="108"/>
      <c r="DG51" s="108"/>
      <c r="DH51" s="108"/>
      <c r="DI51" s="108"/>
      <c r="DJ51" s="108"/>
      <c r="DK51" s="108"/>
      <c r="DL51" s="108"/>
      <c r="DM51" s="108"/>
      <c r="DN51" s="108"/>
      <c r="DO51" s="108"/>
      <c r="DP51" s="108"/>
      <c r="DQ51" s="108"/>
      <c r="DR51" s="108"/>
      <c r="DS51" s="108"/>
      <c r="DT51" s="108"/>
      <c r="DU51" s="108"/>
      <c r="DV51" s="108"/>
      <c r="DW51" s="108"/>
      <c r="DX51" s="108"/>
      <c r="DY51" s="108"/>
      <c r="DZ51" s="108"/>
      <c r="EA51" s="108"/>
      <c r="EB51" s="108"/>
      <c r="EC51" s="108"/>
      <c r="ED51" s="108"/>
      <c r="EE51" s="108"/>
      <c r="EF51" s="108"/>
      <c r="EG51" s="108"/>
      <c r="EH51" s="108"/>
      <c r="EI51" s="108"/>
      <c r="EJ51" s="108"/>
      <c r="EK51" s="108"/>
      <c r="EL51" s="108"/>
      <c r="EM51" s="108"/>
      <c r="EN51" s="108"/>
      <c r="EO51" s="108"/>
      <c r="EP51" s="108"/>
      <c r="EQ51" s="108"/>
      <c r="ER51" s="108"/>
      <c r="ES51" s="108"/>
      <c r="ET51" s="108"/>
      <c r="EU51" s="108"/>
      <c r="EV51" s="108"/>
      <c r="EW51" s="108"/>
      <c r="EX51" s="108"/>
      <c r="EY51" s="108"/>
      <c r="EZ51" s="108"/>
      <c r="FA51" s="108"/>
      <c r="FB51" s="108"/>
      <c r="FC51" s="108"/>
      <c r="FD51" s="108"/>
      <c r="FE51" s="108"/>
      <c r="FF51" s="108"/>
      <c r="FG51" s="108"/>
      <c r="FH51" s="108"/>
      <c r="FI51" s="108"/>
      <c r="FJ51" s="108"/>
      <c r="FK51" s="108"/>
      <c r="FL51" s="108"/>
      <c r="FM51" s="108"/>
      <c r="FN51" s="108"/>
      <c r="FO51" s="108"/>
      <c r="FP51" s="108"/>
      <c r="FQ51" s="108"/>
      <c r="FR51" s="108"/>
      <c r="FS51" s="108"/>
      <c r="FT51" s="108"/>
    </row>
    <row r="52" spans="1:176" s="109" customFormat="1">
      <c r="A52" s="115"/>
      <c r="B52" s="116"/>
      <c r="C52" s="112"/>
      <c r="D52" s="113"/>
      <c r="E52" s="113"/>
      <c r="F52" s="113"/>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08"/>
      <c r="AH52" s="108"/>
      <c r="AI52" s="108"/>
      <c r="AJ52" s="108"/>
      <c r="AK52" s="108"/>
      <c r="AL52" s="108"/>
      <c r="AM52" s="108"/>
      <c r="AN52" s="108"/>
      <c r="AO52" s="108"/>
      <c r="AP52" s="108"/>
      <c r="AQ52" s="108"/>
      <c r="AR52" s="108"/>
      <c r="AS52" s="108"/>
      <c r="AT52" s="108"/>
      <c r="AU52" s="108"/>
      <c r="AV52" s="108"/>
      <c r="AW52" s="108"/>
      <c r="AX52" s="108"/>
      <c r="AY52" s="108"/>
      <c r="AZ52" s="108"/>
      <c r="BA52" s="108"/>
      <c r="BB52" s="108"/>
      <c r="BC52" s="108"/>
      <c r="BD52" s="108"/>
      <c r="BE52" s="108"/>
      <c r="BF52" s="108"/>
      <c r="BG52" s="108"/>
      <c r="BH52" s="108"/>
      <c r="BI52" s="108"/>
      <c r="BJ52" s="108"/>
      <c r="BK52" s="108"/>
      <c r="BL52" s="108"/>
      <c r="BM52" s="108"/>
      <c r="BN52" s="108"/>
      <c r="BO52" s="108"/>
      <c r="BP52" s="108"/>
      <c r="BQ52" s="108"/>
      <c r="BR52" s="108"/>
      <c r="BS52" s="108"/>
      <c r="BT52" s="108"/>
      <c r="BU52" s="108"/>
      <c r="BV52" s="108"/>
      <c r="BW52" s="108"/>
      <c r="BX52" s="108"/>
      <c r="BY52" s="108"/>
      <c r="BZ52" s="108"/>
      <c r="CA52" s="108"/>
      <c r="CB52" s="108"/>
      <c r="CC52" s="108"/>
      <c r="CD52" s="108"/>
      <c r="CE52" s="108"/>
      <c r="CF52" s="108"/>
      <c r="CG52" s="108"/>
      <c r="CH52" s="108"/>
      <c r="CI52" s="108"/>
      <c r="CJ52" s="108"/>
      <c r="CK52" s="108"/>
      <c r="CL52" s="108"/>
      <c r="CM52" s="108"/>
      <c r="CN52" s="108"/>
      <c r="CO52" s="108"/>
      <c r="CP52" s="108"/>
      <c r="CQ52" s="108"/>
      <c r="CR52" s="108"/>
      <c r="CS52" s="108"/>
      <c r="CT52" s="108"/>
      <c r="CU52" s="108"/>
      <c r="CV52" s="108"/>
      <c r="CW52" s="108"/>
      <c r="CX52" s="108"/>
      <c r="CY52" s="108"/>
      <c r="CZ52" s="108"/>
      <c r="DA52" s="108"/>
      <c r="DB52" s="108"/>
      <c r="DC52" s="108"/>
      <c r="DD52" s="108"/>
      <c r="DE52" s="108"/>
      <c r="DF52" s="108"/>
      <c r="DG52" s="108"/>
      <c r="DH52" s="108"/>
      <c r="DI52" s="108"/>
      <c r="DJ52" s="108"/>
      <c r="DK52" s="108"/>
      <c r="DL52" s="108"/>
      <c r="DM52" s="108"/>
      <c r="DN52" s="108"/>
      <c r="DO52" s="108"/>
      <c r="DP52" s="108"/>
      <c r="DQ52" s="108"/>
      <c r="DR52" s="108"/>
      <c r="DS52" s="108"/>
      <c r="DT52" s="108"/>
      <c r="DU52" s="108"/>
      <c r="DV52" s="108"/>
      <c r="DW52" s="108"/>
      <c r="DX52" s="108"/>
      <c r="DY52" s="108"/>
      <c r="DZ52" s="108"/>
      <c r="EA52" s="108"/>
      <c r="EB52" s="108"/>
      <c r="EC52" s="108"/>
      <c r="ED52" s="108"/>
      <c r="EE52" s="108"/>
      <c r="EF52" s="108"/>
      <c r="EG52" s="108"/>
      <c r="EH52" s="108"/>
      <c r="EI52" s="108"/>
      <c r="EJ52" s="108"/>
      <c r="EK52" s="108"/>
      <c r="EL52" s="108"/>
      <c r="EM52" s="108"/>
      <c r="EN52" s="108"/>
      <c r="EO52" s="108"/>
      <c r="EP52" s="108"/>
      <c r="EQ52" s="108"/>
      <c r="ER52" s="108"/>
      <c r="ES52" s="108"/>
      <c r="ET52" s="108"/>
      <c r="EU52" s="108"/>
      <c r="EV52" s="108"/>
      <c r="EW52" s="108"/>
      <c r="EX52" s="108"/>
      <c r="EY52" s="108"/>
      <c r="EZ52" s="108"/>
      <c r="FA52" s="108"/>
      <c r="FB52" s="108"/>
      <c r="FC52" s="108"/>
      <c r="FD52" s="108"/>
      <c r="FE52" s="108"/>
      <c r="FF52" s="108"/>
      <c r="FG52" s="108"/>
      <c r="FH52" s="108"/>
      <c r="FI52" s="108"/>
      <c r="FJ52" s="108"/>
      <c r="FK52" s="108"/>
      <c r="FL52" s="108"/>
      <c r="FM52" s="108"/>
      <c r="FN52" s="108"/>
      <c r="FO52" s="108"/>
      <c r="FP52" s="108"/>
      <c r="FQ52" s="108"/>
      <c r="FR52" s="108"/>
      <c r="FS52" s="108"/>
      <c r="FT52" s="108"/>
    </row>
    <row r="53" spans="1:176" s="109" customFormat="1">
      <c r="A53" s="110" t="s">
        <v>257</v>
      </c>
      <c r="B53" s="118" t="s">
        <v>258</v>
      </c>
      <c r="C53" s="112"/>
      <c r="D53" s="113"/>
      <c r="E53" s="113"/>
      <c r="F53" s="113"/>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08"/>
      <c r="AH53" s="108"/>
      <c r="AI53" s="108"/>
      <c r="AJ53" s="108"/>
      <c r="AK53" s="108"/>
      <c r="AL53" s="108"/>
      <c r="AM53" s="108"/>
      <c r="AN53" s="108"/>
      <c r="AO53" s="108"/>
      <c r="AP53" s="108"/>
      <c r="AQ53" s="108"/>
      <c r="AR53" s="108"/>
      <c r="AS53" s="108"/>
      <c r="AT53" s="108"/>
      <c r="AU53" s="108"/>
      <c r="AV53" s="108"/>
      <c r="AW53" s="108"/>
      <c r="AX53" s="108"/>
      <c r="AY53" s="108"/>
      <c r="AZ53" s="108"/>
      <c r="BA53" s="108"/>
      <c r="BB53" s="108"/>
      <c r="BC53" s="108"/>
      <c r="BD53" s="108"/>
      <c r="BE53" s="108"/>
      <c r="BF53" s="108"/>
      <c r="BG53" s="108"/>
      <c r="BH53" s="108"/>
      <c r="BI53" s="108"/>
      <c r="BJ53" s="108"/>
      <c r="BK53" s="108"/>
      <c r="BL53" s="108"/>
      <c r="BM53" s="108"/>
      <c r="BN53" s="108"/>
      <c r="BO53" s="108"/>
      <c r="BP53" s="108"/>
      <c r="BQ53" s="108"/>
      <c r="BR53" s="108"/>
      <c r="BS53" s="108"/>
      <c r="BT53" s="108"/>
      <c r="BU53" s="108"/>
      <c r="BV53" s="108"/>
      <c r="BW53" s="108"/>
      <c r="BX53" s="108"/>
      <c r="BY53" s="108"/>
      <c r="BZ53" s="108"/>
      <c r="CA53" s="108"/>
      <c r="CB53" s="108"/>
      <c r="CC53" s="108"/>
      <c r="CD53" s="108"/>
      <c r="CE53" s="108"/>
      <c r="CF53" s="108"/>
      <c r="CG53" s="108"/>
      <c r="CH53" s="108"/>
      <c r="CI53" s="108"/>
      <c r="CJ53" s="108"/>
      <c r="CK53" s="108"/>
      <c r="CL53" s="108"/>
      <c r="CM53" s="108"/>
      <c r="CN53" s="108"/>
      <c r="CO53" s="108"/>
      <c r="CP53" s="108"/>
      <c r="CQ53" s="108"/>
      <c r="CR53" s="108"/>
      <c r="CS53" s="108"/>
      <c r="CT53" s="108"/>
      <c r="CU53" s="108"/>
      <c r="CV53" s="108"/>
      <c r="CW53" s="108"/>
      <c r="CX53" s="108"/>
      <c r="CY53" s="108"/>
      <c r="CZ53" s="108"/>
      <c r="DA53" s="108"/>
      <c r="DB53" s="108"/>
      <c r="DC53" s="108"/>
      <c r="DD53" s="108"/>
      <c r="DE53" s="108"/>
      <c r="DF53" s="108"/>
      <c r="DG53" s="108"/>
      <c r="DH53" s="108"/>
      <c r="DI53" s="108"/>
      <c r="DJ53" s="108"/>
      <c r="DK53" s="108"/>
      <c r="DL53" s="108"/>
      <c r="DM53" s="108"/>
      <c r="DN53" s="108"/>
      <c r="DO53" s="108"/>
      <c r="DP53" s="108"/>
      <c r="DQ53" s="108"/>
      <c r="DR53" s="108"/>
      <c r="DS53" s="108"/>
      <c r="DT53" s="108"/>
      <c r="DU53" s="108"/>
      <c r="DV53" s="108"/>
      <c r="DW53" s="108"/>
      <c r="DX53" s="108"/>
      <c r="DY53" s="108"/>
      <c r="DZ53" s="108"/>
      <c r="EA53" s="108"/>
      <c r="EB53" s="108"/>
      <c r="EC53" s="108"/>
      <c r="ED53" s="108"/>
      <c r="EE53" s="108"/>
      <c r="EF53" s="108"/>
      <c r="EG53" s="108"/>
      <c r="EH53" s="108"/>
      <c r="EI53" s="108"/>
      <c r="EJ53" s="108"/>
      <c r="EK53" s="108"/>
      <c r="EL53" s="108"/>
      <c r="EM53" s="108"/>
      <c r="EN53" s="108"/>
      <c r="EO53" s="108"/>
      <c r="EP53" s="108"/>
      <c r="EQ53" s="108"/>
      <c r="ER53" s="108"/>
      <c r="ES53" s="108"/>
      <c r="ET53" s="108"/>
      <c r="EU53" s="108"/>
      <c r="EV53" s="108"/>
      <c r="EW53" s="108"/>
      <c r="EX53" s="108"/>
      <c r="EY53" s="108"/>
      <c r="EZ53" s="108"/>
      <c r="FA53" s="108"/>
      <c r="FB53" s="108"/>
      <c r="FC53" s="108"/>
      <c r="FD53" s="108"/>
      <c r="FE53" s="108"/>
      <c r="FF53" s="108"/>
      <c r="FG53" s="108"/>
      <c r="FH53" s="108"/>
      <c r="FI53" s="108"/>
      <c r="FJ53" s="108"/>
      <c r="FK53" s="108"/>
      <c r="FL53" s="108"/>
      <c r="FM53" s="108"/>
      <c r="FN53" s="108"/>
      <c r="FO53" s="108"/>
      <c r="FP53" s="108"/>
      <c r="FQ53" s="108"/>
      <c r="FR53" s="108"/>
      <c r="FS53" s="108"/>
      <c r="FT53" s="108"/>
    </row>
    <row r="54" spans="1:176" s="109" customFormat="1">
      <c r="A54" s="115"/>
      <c r="B54" s="116"/>
      <c r="C54" s="112"/>
      <c r="D54" s="113"/>
      <c r="E54" s="113"/>
      <c r="F54" s="113"/>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08"/>
      <c r="AH54" s="108"/>
      <c r="AI54" s="108"/>
      <c r="AJ54" s="108"/>
      <c r="AK54" s="108"/>
      <c r="AL54" s="108"/>
      <c r="AM54" s="108"/>
      <c r="AN54" s="108"/>
      <c r="AO54" s="108"/>
      <c r="AP54" s="108"/>
      <c r="AQ54" s="108"/>
      <c r="AR54" s="108"/>
      <c r="AS54" s="108"/>
      <c r="AT54" s="108"/>
      <c r="AU54" s="108"/>
      <c r="AV54" s="108"/>
      <c r="AW54" s="108"/>
      <c r="AX54" s="108"/>
      <c r="AY54" s="108"/>
      <c r="AZ54" s="108"/>
      <c r="BA54" s="108"/>
      <c r="BB54" s="108"/>
      <c r="BC54" s="108"/>
      <c r="BD54" s="108"/>
      <c r="BE54" s="108"/>
      <c r="BF54" s="108"/>
      <c r="BG54" s="108"/>
      <c r="BH54" s="108"/>
      <c r="BI54" s="108"/>
      <c r="BJ54" s="108"/>
      <c r="BK54" s="108"/>
      <c r="BL54" s="108"/>
      <c r="BM54" s="108"/>
      <c r="BN54" s="108"/>
      <c r="BO54" s="108"/>
      <c r="BP54" s="108"/>
      <c r="BQ54" s="108"/>
      <c r="BR54" s="108"/>
      <c r="BS54" s="108"/>
      <c r="BT54" s="108"/>
      <c r="BU54" s="108"/>
      <c r="BV54" s="108"/>
      <c r="BW54" s="108"/>
      <c r="BX54" s="108"/>
      <c r="BY54" s="108"/>
      <c r="BZ54" s="108"/>
      <c r="CA54" s="108"/>
      <c r="CB54" s="108"/>
      <c r="CC54" s="108"/>
      <c r="CD54" s="108"/>
      <c r="CE54" s="108"/>
      <c r="CF54" s="108"/>
      <c r="CG54" s="108"/>
      <c r="CH54" s="108"/>
      <c r="CI54" s="108"/>
      <c r="CJ54" s="108"/>
      <c r="CK54" s="108"/>
      <c r="CL54" s="108"/>
      <c r="CM54" s="108"/>
      <c r="CN54" s="108"/>
      <c r="CO54" s="108"/>
      <c r="CP54" s="108"/>
      <c r="CQ54" s="108"/>
      <c r="CR54" s="108"/>
      <c r="CS54" s="108"/>
      <c r="CT54" s="108"/>
      <c r="CU54" s="108"/>
      <c r="CV54" s="108"/>
      <c r="CW54" s="108"/>
      <c r="CX54" s="108"/>
      <c r="CY54" s="108"/>
      <c r="CZ54" s="108"/>
      <c r="DA54" s="108"/>
      <c r="DB54" s="108"/>
      <c r="DC54" s="108"/>
      <c r="DD54" s="108"/>
      <c r="DE54" s="108"/>
      <c r="DF54" s="108"/>
      <c r="DG54" s="108"/>
      <c r="DH54" s="108"/>
      <c r="DI54" s="108"/>
      <c r="DJ54" s="108"/>
      <c r="DK54" s="108"/>
      <c r="DL54" s="108"/>
      <c r="DM54" s="108"/>
      <c r="DN54" s="108"/>
      <c r="DO54" s="108"/>
      <c r="DP54" s="108"/>
      <c r="DQ54" s="108"/>
      <c r="DR54" s="108"/>
      <c r="DS54" s="108"/>
      <c r="DT54" s="108"/>
      <c r="DU54" s="108"/>
      <c r="DV54" s="108"/>
      <c r="DW54" s="108"/>
      <c r="DX54" s="108"/>
      <c r="DY54" s="108"/>
      <c r="DZ54" s="108"/>
      <c r="EA54" s="108"/>
      <c r="EB54" s="108"/>
      <c r="EC54" s="108"/>
      <c r="ED54" s="108"/>
      <c r="EE54" s="108"/>
      <c r="EF54" s="108"/>
      <c r="EG54" s="108"/>
      <c r="EH54" s="108"/>
      <c r="EI54" s="108"/>
      <c r="EJ54" s="108"/>
      <c r="EK54" s="108"/>
      <c r="EL54" s="108"/>
      <c r="EM54" s="108"/>
      <c r="EN54" s="108"/>
      <c r="EO54" s="108"/>
      <c r="EP54" s="108"/>
      <c r="EQ54" s="108"/>
      <c r="ER54" s="108"/>
      <c r="ES54" s="108"/>
      <c r="ET54" s="108"/>
      <c r="EU54" s="108"/>
      <c r="EV54" s="108"/>
      <c r="EW54" s="108"/>
      <c r="EX54" s="108"/>
      <c r="EY54" s="108"/>
      <c r="EZ54" s="108"/>
      <c r="FA54" s="108"/>
      <c r="FB54" s="108"/>
      <c r="FC54" s="108"/>
      <c r="FD54" s="108"/>
      <c r="FE54" s="108"/>
      <c r="FF54" s="108"/>
      <c r="FG54" s="108"/>
      <c r="FH54" s="108"/>
      <c r="FI54" s="108"/>
      <c r="FJ54" s="108"/>
      <c r="FK54" s="108"/>
      <c r="FL54" s="108"/>
      <c r="FM54" s="108"/>
      <c r="FN54" s="108"/>
      <c r="FO54" s="108"/>
      <c r="FP54" s="108"/>
      <c r="FQ54" s="108"/>
      <c r="FR54" s="108"/>
      <c r="FS54" s="108"/>
      <c r="FT54" s="108"/>
    </row>
    <row r="55" spans="1:176" s="109" customFormat="1" ht="66">
      <c r="A55" s="115"/>
      <c r="B55" s="116" t="s">
        <v>259</v>
      </c>
      <c r="C55" s="112" t="s">
        <v>112</v>
      </c>
      <c r="D55" s="113"/>
      <c r="E55" s="113">
        <v>14500</v>
      </c>
      <c r="F55" s="113"/>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08"/>
      <c r="AH55" s="108"/>
      <c r="AI55" s="108"/>
      <c r="AJ55" s="108"/>
      <c r="AK55" s="108"/>
      <c r="AL55" s="108"/>
      <c r="AM55" s="108"/>
      <c r="AN55" s="108"/>
      <c r="AO55" s="108"/>
      <c r="AP55" s="108"/>
      <c r="AQ55" s="108"/>
      <c r="AR55" s="108"/>
      <c r="AS55" s="108"/>
      <c r="AT55" s="108"/>
      <c r="AU55" s="108"/>
      <c r="AV55" s="108"/>
      <c r="AW55" s="108"/>
      <c r="AX55" s="108"/>
      <c r="AY55" s="108"/>
      <c r="AZ55" s="108"/>
      <c r="BA55" s="108"/>
      <c r="BB55" s="108"/>
      <c r="BC55" s="108"/>
      <c r="BD55" s="108"/>
      <c r="BE55" s="108"/>
      <c r="BF55" s="108"/>
      <c r="BG55" s="108"/>
      <c r="BH55" s="108"/>
      <c r="BI55" s="108"/>
      <c r="BJ55" s="108"/>
      <c r="BK55" s="108"/>
      <c r="BL55" s="108"/>
      <c r="BM55" s="108"/>
      <c r="BN55" s="108"/>
      <c r="BO55" s="108"/>
      <c r="BP55" s="108"/>
      <c r="BQ55" s="108"/>
      <c r="BR55" s="108"/>
      <c r="BS55" s="108"/>
      <c r="BT55" s="108"/>
      <c r="BU55" s="108"/>
      <c r="BV55" s="108"/>
      <c r="BW55" s="108"/>
      <c r="BX55" s="108"/>
      <c r="BY55" s="108"/>
      <c r="BZ55" s="108"/>
      <c r="CA55" s="108"/>
      <c r="CB55" s="108"/>
      <c r="CC55" s="108"/>
      <c r="CD55" s="108"/>
      <c r="CE55" s="108"/>
      <c r="CF55" s="108"/>
      <c r="CG55" s="108"/>
      <c r="CH55" s="108"/>
      <c r="CI55" s="108"/>
      <c r="CJ55" s="108"/>
      <c r="CK55" s="108"/>
      <c r="CL55" s="108"/>
      <c r="CM55" s="108"/>
      <c r="CN55" s="108"/>
      <c r="CO55" s="108"/>
      <c r="CP55" s="108"/>
      <c r="CQ55" s="108"/>
      <c r="CR55" s="108"/>
      <c r="CS55" s="108"/>
      <c r="CT55" s="108"/>
      <c r="CU55" s="108"/>
      <c r="CV55" s="108"/>
      <c r="CW55" s="108"/>
      <c r="CX55" s="108"/>
      <c r="CY55" s="108"/>
      <c r="CZ55" s="108"/>
      <c r="DA55" s="108"/>
      <c r="DB55" s="108"/>
      <c r="DC55" s="108"/>
      <c r="DD55" s="108"/>
      <c r="DE55" s="108"/>
      <c r="DF55" s="108"/>
      <c r="DG55" s="108"/>
      <c r="DH55" s="108"/>
      <c r="DI55" s="108"/>
      <c r="DJ55" s="108"/>
      <c r="DK55" s="108"/>
      <c r="DL55" s="108"/>
      <c r="DM55" s="108"/>
      <c r="DN55" s="108"/>
      <c r="DO55" s="108"/>
      <c r="DP55" s="108"/>
      <c r="DQ55" s="108"/>
      <c r="DR55" s="108"/>
      <c r="DS55" s="108"/>
      <c r="DT55" s="108"/>
      <c r="DU55" s="108"/>
      <c r="DV55" s="108"/>
      <c r="DW55" s="108"/>
      <c r="DX55" s="108"/>
      <c r="DY55" s="108"/>
      <c r="DZ55" s="108"/>
      <c r="EA55" s="108"/>
      <c r="EB55" s="108"/>
      <c r="EC55" s="108"/>
      <c r="ED55" s="108"/>
      <c r="EE55" s="108"/>
      <c r="EF55" s="108"/>
      <c r="EG55" s="108"/>
      <c r="EH55" s="108"/>
      <c r="EI55" s="108"/>
      <c r="EJ55" s="108"/>
      <c r="EK55" s="108"/>
      <c r="EL55" s="108"/>
      <c r="EM55" s="108"/>
      <c r="EN55" s="108"/>
      <c r="EO55" s="108"/>
      <c r="EP55" s="108"/>
      <c r="EQ55" s="108"/>
      <c r="ER55" s="108"/>
      <c r="ES55" s="108"/>
      <c r="ET55" s="108"/>
      <c r="EU55" s="108"/>
      <c r="EV55" s="108"/>
      <c r="EW55" s="108"/>
      <c r="EX55" s="108"/>
      <c r="EY55" s="108"/>
      <c r="EZ55" s="108"/>
      <c r="FA55" s="108"/>
      <c r="FB55" s="108"/>
      <c r="FC55" s="108"/>
      <c r="FD55" s="108"/>
      <c r="FE55" s="108"/>
      <c r="FF55" s="108"/>
      <c r="FG55" s="108"/>
      <c r="FH55" s="108"/>
      <c r="FI55" s="108"/>
      <c r="FJ55" s="108"/>
      <c r="FK55" s="108"/>
      <c r="FL55" s="108"/>
      <c r="FM55" s="108"/>
      <c r="FN55" s="108"/>
      <c r="FO55" s="108"/>
      <c r="FP55" s="108"/>
      <c r="FQ55" s="108"/>
      <c r="FR55" s="108"/>
      <c r="FS55" s="108"/>
      <c r="FT55" s="108"/>
    </row>
    <row r="56" spans="1:176" s="109" customFormat="1">
      <c r="A56" s="115"/>
      <c r="B56" s="116"/>
      <c r="C56" s="112"/>
      <c r="D56" s="113"/>
      <c r="E56" s="113"/>
      <c r="F56" s="113"/>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08"/>
      <c r="AH56" s="108"/>
      <c r="AI56" s="108"/>
      <c r="AJ56" s="108"/>
      <c r="AK56" s="108"/>
      <c r="AL56" s="108"/>
      <c r="AM56" s="108"/>
      <c r="AN56" s="108"/>
      <c r="AO56" s="108"/>
      <c r="AP56" s="108"/>
      <c r="AQ56" s="108"/>
      <c r="AR56" s="108"/>
      <c r="AS56" s="108"/>
      <c r="AT56" s="108"/>
      <c r="AU56" s="108"/>
      <c r="AV56" s="108"/>
      <c r="AW56" s="108"/>
      <c r="AX56" s="108"/>
      <c r="AY56" s="108"/>
      <c r="AZ56" s="108"/>
      <c r="BA56" s="108"/>
      <c r="BB56" s="108"/>
      <c r="BC56" s="108"/>
      <c r="BD56" s="108"/>
      <c r="BE56" s="108"/>
      <c r="BF56" s="108"/>
      <c r="BG56" s="108"/>
      <c r="BH56" s="108"/>
      <c r="BI56" s="108"/>
      <c r="BJ56" s="108"/>
      <c r="BK56" s="108"/>
      <c r="BL56" s="108"/>
      <c r="BM56" s="108"/>
      <c r="BN56" s="108"/>
      <c r="BO56" s="108"/>
      <c r="BP56" s="108"/>
      <c r="BQ56" s="108"/>
      <c r="BR56" s="108"/>
      <c r="BS56" s="108"/>
      <c r="BT56" s="108"/>
      <c r="BU56" s="108"/>
      <c r="BV56" s="108"/>
      <c r="BW56" s="108"/>
      <c r="BX56" s="108"/>
      <c r="BY56" s="108"/>
      <c r="BZ56" s="108"/>
      <c r="CA56" s="108"/>
      <c r="CB56" s="108"/>
      <c r="CC56" s="108"/>
      <c r="CD56" s="108"/>
      <c r="CE56" s="108"/>
      <c r="CF56" s="108"/>
      <c r="CG56" s="108"/>
      <c r="CH56" s="108"/>
      <c r="CI56" s="108"/>
      <c r="CJ56" s="108"/>
      <c r="CK56" s="108"/>
      <c r="CL56" s="108"/>
      <c r="CM56" s="108"/>
      <c r="CN56" s="108"/>
      <c r="CO56" s="108"/>
      <c r="CP56" s="108"/>
      <c r="CQ56" s="108"/>
      <c r="CR56" s="108"/>
      <c r="CS56" s="108"/>
      <c r="CT56" s="108"/>
      <c r="CU56" s="108"/>
      <c r="CV56" s="108"/>
      <c r="CW56" s="108"/>
      <c r="CX56" s="108"/>
      <c r="CY56" s="108"/>
      <c r="CZ56" s="108"/>
      <c r="DA56" s="108"/>
      <c r="DB56" s="108"/>
      <c r="DC56" s="108"/>
      <c r="DD56" s="108"/>
      <c r="DE56" s="108"/>
      <c r="DF56" s="108"/>
      <c r="DG56" s="108"/>
      <c r="DH56" s="108"/>
      <c r="DI56" s="108"/>
      <c r="DJ56" s="108"/>
      <c r="DK56" s="108"/>
      <c r="DL56" s="108"/>
      <c r="DM56" s="108"/>
      <c r="DN56" s="108"/>
      <c r="DO56" s="108"/>
      <c r="DP56" s="108"/>
      <c r="DQ56" s="108"/>
      <c r="DR56" s="108"/>
      <c r="DS56" s="108"/>
      <c r="DT56" s="108"/>
      <c r="DU56" s="108"/>
      <c r="DV56" s="108"/>
      <c r="DW56" s="108"/>
      <c r="DX56" s="108"/>
      <c r="DY56" s="108"/>
      <c r="DZ56" s="108"/>
      <c r="EA56" s="108"/>
      <c r="EB56" s="108"/>
      <c r="EC56" s="108"/>
      <c r="ED56" s="108"/>
      <c r="EE56" s="108"/>
      <c r="EF56" s="108"/>
      <c r="EG56" s="108"/>
      <c r="EH56" s="108"/>
      <c r="EI56" s="108"/>
      <c r="EJ56" s="108"/>
      <c r="EK56" s="108"/>
      <c r="EL56" s="108"/>
      <c r="EM56" s="108"/>
      <c r="EN56" s="108"/>
      <c r="EO56" s="108"/>
      <c r="EP56" s="108"/>
      <c r="EQ56" s="108"/>
      <c r="ER56" s="108"/>
      <c r="ES56" s="108"/>
      <c r="ET56" s="108"/>
      <c r="EU56" s="108"/>
      <c r="EV56" s="108"/>
      <c r="EW56" s="108"/>
      <c r="EX56" s="108"/>
      <c r="EY56" s="108"/>
      <c r="EZ56" s="108"/>
      <c r="FA56" s="108"/>
      <c r="FB56" s="108"/>
      <c r="FC56" s="108"/>
      <c r="FD56" s="108"/>
      <c r="FE56" s="108"/>
      <c r="FF56" s="108"/>
      <c r="FG56" s="108"/>
      <c r="FH56" s="108"/>
      <c r="FI56" s="108"/>
      <c r="FJ56" s="108"/>
      <c r="FK56" s="108"/>
      <c r="FL56" s="108"/>
      <c r="FM56" s="108"/>
      <c r="FN56" s="108"/>
      <c r="FO56" s="108"/>
      <c r="FP56" s="108"/>
      <c r="FQ56" s="108"/>
      <c r="FR56" s="108"/>
      <c r="FS56" s="108"/>
      <c r="FT56" s="108"/>
    </row>
    <row r="57" spans="1:176" s="109" customFormat="1">
      <c r="A57" s="115" t="s">
        <v>260</v>
      </c>
      <c r="B57" s="118" t="s">
        <v>171</v>
      </c>
      <c r="C57" s="112"/>
      <c r="D57" s="113"/>
      <c r="E57" s="113"/>
      <c r="F57" s="113"/>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08"/>
      <c r="AH57" s="108"/>
      <c r="AI57" s="108"/>
      <c r="AJ57" s="108"/>
      <c r="AK57" s="108"/>
      <c r="AL57" s="108"/>
      <c r="AM57" s="108"/>
      <c r="AN57" s="108"/>
      <c r="AO57" s="108"/>
      <c r="AP57" s="108"/>
      <c r="AQ57" s="108"/>
      <c r="AR57" s="108"/>
      <c r="AS57" s="108"/>
      <c r="AT57" s="108"/>
      <c r="AU57" s="108"/>
      <c r="AV57" s="108"/>
      <c r="AW57" s="108"/>
      <c r="AX57" s="108"/>
      <c r="AY57" s="108"/>
      <c r="AZ57" s="108"/>
      <c r="BA57" s="108"/>
      <c r="BB57" s="108"/>
      <c r="BC57" s="108"/>
      <c r="BD57" s="108"/>
      <c r="BE57" s="108"/>
      <c r="BF57" s="108"/>
      <c r="BG57" s="108"/>
      <c r="BH57" s="108"/>
      <c r="BI57" s="108"/>
      <c r="BJ57" s="108"/>
      <c r="BK57" s="108"/>
      <c r="BL57" s="108"/>
      <c r="BM57" s="108"/>
      <c r="BN57" s="108"/>
      <c r="BO57" s="108"/>
      <c r="BP57" s="108"/>
      <c r="BQ57" s="108"/>
      <c r="BR57" s="108"/>
      <c r="BS57" s="108"/>
      <c r="BT57" s="108"/>
      <c r="BU57" s="108"/>
      <c r="BV57" s="108"/>
      <c r="BW57" s="108"/>
      <c r="BX57" s="108"/>
      <c r="BY57" s="108"/>
      <c r="BZ57" s="108"/>
      <c r="CA57" s="108"/>
      <c r="CB57" s="108"/>
      <c r="CC57" s="108"/>
      <c r="CD57" s="108"/>
      <c r="CE57" s="108"/>
      <c r="CF57" s="108"/>
      <c r="CG57" s="108"/>
      <c r="CH57" s="108"/>
      <c r="CI57" s="108"/>
      <c r="CJ57" s="108"/>
      <c r="CK57" s="108"/>
      <c r="CL57" s="108"/>
      <c r="CM57" s="108"/>
      <c r="CN57" s="108"/>
      <c r="CO57" s="108"/>
      <c r="CP57" s="108"/>
      <c r="CQ57" s="108"/>
      <c r="CR57" s="108"/>
      <c r="CS57" s="108"/>
      <c r="CT57" s="108"/>
      <c r="CU57" s="108"/>
      <c r="CV57" s="108"/>
      <c r="CW57" s="108"/>
      <c r="CX57" s="108"/>
      <c r="CY57" s="108"/>
      <c r="CZ57" s="108"/>
      <c r="DA57" s="108"/>
      <c r="DB57" s="108"/>
      <c r="DC57" s="108"/>
      <c r="DD57" s="108"/>
      <c r="DE57" s="108"/>
      <c r="DF57" s="108"/>
      <c r="DG57" s="108"/>
      <c r="DH57" s="108"/>
      <c r="DI57" s="108"/>
      <c r="DJ57" s="108"/>
      <c r="DK57" s="108"/>
      <c r="DL57" s="108"/>
      <c r="DM57" s="108"/>
      <c r="DN57" s="108"/>
      <c r="DO57" s="108"/>
      <c r="DP57" s="108"/>
      <c r="DQ57" s="108"/>
      <c r="DR57" s="108"/>
      <c r="DS57" s="108"/>
      <c r="DT57" s="108"/>
      <c r="DU57" s="108"/>
      <c r="DV57" s="108"/>
      <c r="DW57" s="108"/>
      <c r="DX57" s="108"/>
      <c r="DY57" s="108"/>
      <c r="DZ57" s="108"/>
      <c r="EA57" s="108"/>
      <c r="EB57" s="108"/>
      <c r="EC57" s="108"/>
      <c r="ED57" s="108"/>
      <c r="EE57" s="108"/>
      <c r="EF57" s="108"/>
      <c r="EG57" s="108"/>
      <c r="EH57" s="108"/>
      <c r="EI57" s="108"/>
      <c r="EJ57" s="108"/>
      <c r="EK57" s="108"/>
      <c r="EL57" s="108"/>
      <c r="EM57" s="108"/>
      <c r="EN57" s="108"/>
      <c r="EO57" s="108"/>
      <c r="EP57" s="108"/>
      <c r="EQ57" s="108"/>
      <c r="ER57" s="108"/>
      <c r="ES57" s="108"/>
      <c r="ET57" s="108"/>
      <c r="EU57" s="108"/>
      <c r="EV57" s="108"/>
      <c r="EW57" s="108"/>
      <c r="EX57" s="108"/>
      <c r="EY57" s="108"/>
      <c r="EZ57" s="108"/>
      <c r="FA57" s="108"/>
      <c r="FB57" s="108"/>
      <c r="FC57" s="108"/>
      <c r="FD57" s="108"/>
      <c r="FE57" s="108"/>
      <c r="FF57" s="108"/>
      <c r="FG57" s="108"/>
      <c r="FH57" s="108"/>
      <c r="FI57" s="108"/>
      <c r="FJ57" s="108"/>
      <c r="FK57" s="108"/>
      <c r="FL57" s="108"/>
      <c r="FM57" s="108"/>
      <c r="FN57" s="108"/>
      <c r="FO57" s="108"/>
      <c r="FP57" s="108"/>
      <c r="FQ57" s="108"/>
      <c r="FR57" s="108"/>
      <c r="FS57" s="108"/>
      <c r="FT57" s="108"/>
    </row>
    <row r="58" spans="1:176" s="109" customFormat="1">
      <c r="A58" s="115"/>
      <c r="B58" s="118"/>
      <c r="C58" s="112"/>
      <c r="D58" s="113"/>
      <c r="E58" s="113"/>
      <c r="F58" s="113"/>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08"/>
      <c r="AH58" s="108"/>
      <c r="AI58" s="108"/>
      <c r="AJ58" s="108"/>
      <c r="AK58" s="108"/>
      <c r="AL58" s="108"/>
      <c r="AM58" s="108"/>
      <c r="AN58" s="108"/>
      <c r="AO58" s="108"/>
      <c r="AP58" s="108"/>
      <c r="AQ58" s="108"/>
      <c r="AR58" s="108"/>
      <c r="AS58" s="108"/>
      <c r="AT58" s="108"/>
      <c r="AU58" s="108"/>
      <c r="AV58" s="108"/>
      <c r="AW58" s="108"/>
      <c r="AX58" s="108"/>
      <c r="AY58" s="108"/>
      <c r="AZ58" s="108"/>
      <c r="BA58" s="108"/>
      <c r="BB58" s="108"/>
      <c r="BC58" s="108"/>
      <c r="BD58" s="108"/>
      <c r="BE58" s="108"/>
      <c r="BF58" s="108"/>
      <c r="BG58" s="108"/>
      <c r="BH58" s="108"/>
      <c r="BI58" s="108"/>
      <c r="BJ58" s="108"/>
      <c r="BK58" s="108"/>
      <c r="BL58" s="108"/>
      <c r="BM58" s="108"/>
      <c r="BN58" s="108"/>
      <c r="BO58" s="108"/>
      <c r="BP58" s="108"/>
      <c r="BQ58" s="108"/>
      <c r="BR58" s="108"/>
      <c r="BS58" s="108"/>
      <c r="BT58" s="108"/>
      <c r="BU58" s="108"/>
      <c r="BV58" s="108"/>
      <c r="BW58" s="108"/>
      <c r="BX58" s="108"/>
      <c r="BY58" s="108"/>
      <c r="BZ58" s="108"/>
      <c r="CA58" s="108"/>
      <c r="CB58" s="108"/>
      <c r="CC58" s="108"/>
      <c r="CD58" s="108"/>
      <c r="CE58" s="108"/>
      <c r="CF58" s="108"/>
      <c r="CG58" s="108"/>
      <c r="CH58" s="108"/>
      <c r="CI58" s="108"/>
      <c r="CJ58" s="108"/>
      <c r="CK58" s="108"/>
      <c r="CL58" s="108"/>
      <c r="CM58" s="108"/>
      <c r="CN58" s="108"/>
      <c r="CO58" s="108"/>
      <c r="CP58" s="108"/>
      <c r="CQ58" s="108"/>
      <c r="CR58" s="108"/>
      <c r="CS58" s="108"/>
      <c r="CT58" s="108"/>
      <c r="CU58" s="108"/>
      <c r="CV58" s="108"/>
      <c r="CW58" s="108"/>
      <c r="CX58" s="108"/>
      <c r="CY58" s="108"/>
      <c r="CZ58" s="108"/>
      <c r="DA58" s="108"/>
      <c r="DB58" s="108"/>
      <c r="DC58" s="108"/>
      <c r="DD58" s="108"/>
      <c r="DE58" s="108"/>
      <c r="DF58" s="108"/>
      <c r="DG58" s="108"/>
      <c r="DH58" s="108"/>
      <c r="DI58" s="108"/>
      <c r="DJ58" s="108"/>
      <c r="DK58" s="108"/>
      <c r="DL58" s="108"/>
      <c r="DM58" s="108"/>
      <c r="DN58" s="108"/>
      <c r="DO58" s="108"/>
      <c r="DP58" s="108"/>
      <c r="DQ58" s="108"/>
      <c r="DR58" s="108"/>
      <c r="DS58" s="108"/>
      <c r="DT58" s="108"/>
      <c r="DU58" s="108"/>
      <c r="DV58" s="108"/>
      <c r="DW58" s="108"/>
      <c r="DX58" s="108"/>
      <c r="DY58" s="108"/>
      <c r="DZ58" s="108"/>
      <c r="EA58" s="108"/>
      <c r="EB58" s="108"/>
      <c r="EC58" s="108"/>
      <c r="ED58" s="108"/>
      <c r="EE58" s="108"/>
      <c r="EF58" s="108"/>
      <c r="EG58" s="108"/>
      <c r="EH58" s="108"/>
      <c r="EI58" s="108"/>
      <c r="EJ58" s="108"/>
      <c r="EK58" s="108"/>
      <c r="EL58" s="108"/>
      <c r="EM58" s="108"/>
      <c r="EN58" s="108"/>
      <c r="EO58" s="108"/>
      <c r="EP58" s="108"/>
      <c r="EQ58" s="108"/>
      <c r="ER58" s="108"/>
      <c r="ES58" s="108"/>
      <c r="ET58" s="108"/>
      <c r="EU58" s="108"/>
      <c r="EV58" s="108"/>
      <c r="EW58" s="108"/>
      <c r="EX58" s="108"/>
      <c r="EY58" s="108"/>
      <c r="EZ58" s="108"/>
      <c r="FA58" s="108"/>
      <c r="FB58" s="108"/>
      <c r="FC58" s="108"/>
      <c r="FD58" s="108"/>
      <c r="FE58" s="108"/>
      <c r="FF58" s="108"/>
      <c r="FG58" s="108"/>
      <c r="FH58" s="108"/>
      <c r="FI58" s="108"/>
      <c r="FJ58" s="108"/>
      <c r="FK58" s="108"/>
      <c r="FL58" s="108"/>
      <c r="FM58" s="108"/>
      <c r="FN58" s="108"/>
      <c r="FO58" s="108"/>
      <c r="FP58" s="108"/>
      <c r="FQ58" s="108"/>
      <c r="FR58" s="108"/>
      <c r="FS58" s="108"/>
      <c r="FT58" s="108"/>
    </row>
    <row r="59" spans="1:176" s="109" customFormat="1" ht="118.8">
      <c r="A59" s="115" t="s">
        <v>261</v>
      </c>
      <c r="B59" s="116" t="s">
        <v>173</v>
      </c>
      <c r="C59" s="112"/>
      <c r="D59" s="113"/>
      <c r="E59" s="113"/>
      <c r="F59" s="113"/>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08"/>
      <c r="AH59" s="108"/>
      <c r="AI59" s="108"/>
      <c r="AJ59" s="108"/>
      <c r="AK59" s="108"/>
      <c r="AL59" s="108"/>
      <c r="AM59" s="108"/>
      <c r="AN59" s="108"/>
      <c r="AO59" s="108"/>
      <c r="AP59" s="108"/>
      <c r="AQ59" s="108"/>
      <c r="AR59" s="108"/>
      <c r="AS59" s="108"/>
      <c r="AT59" s="108"/>
      <c r="AU59" s="108"/>
      <c r="AV59" s="108"/>
      <c r="AW59" s="108"/>
      <c r="AX59" s="108"/>
      <c r="AY59" s="108"/>
      <c r="AZ59" s="108"/>
      <c r="BA59" s="108"/>
      <c r="BB59" s="108"/>
      <c r="BC59" s="108"/>
      <c r="BD59" s="108"/>
      <c r="BE59" s="108"/>
      <c r="BF59" s="108"/>
      <c r="BG59" s="108"/>
      <c r="BH59" s="108"/>
      <c r="BI59" s="108"/>
      <c r="BJ59" s="108"/>
      <c r="BK59" s="108"/>
      <c r="BL59" s="108"/>
      <c r="BM59" s="108"/>
      <c r="BN59" s="108"/>
      <c r="BO59" s="108"/>
      <c r="BP59" s="108"/>
      <c r="BQ59" s="108"/>
      <c r="BR59" s="108"/>
      <c r="BS59" s="108"/>
      <c r="BT59" s="108"/>
      <c r="BU59" s="108"/>
      <c r="BV59" s="108"/>
      <c r="BW59" s="108"/>
      <c r="BX59" s="108"/>
      <c r="BY59" s="108"/>
      <c r="BZ59" s="108"/>
      <c r="CA59" s="108"/>
      <c r="CB59" s="108"/>
      <c r="CC59" s="108"/>
      <c r="CD59" s="108"/>
      <c r="CE59" s="108"/>
      <c r="CF59" s="108"/>
      <c r="CG59" s="108"/>
      <c r="CH59" s="108"/>
      <c r="CI59" s="108"/>
      <c r="CJ59" s="108"/>
      <c r="CK59" s="108"/>
      <c r="CL59" s="108"/>
      <c r="CM59" s="108"/>
      <c r="CN59" s="108"/>
      <c r="CO59" s="108"/>
      <c r="CP59" s="108"/>
      <c r="CQ59" s="108"/>
      <c r="CR59" s="108"/>
      <c r="CS59" s="108"/>
      <c r="CT59" s="108"/>
      <c r="CU59" s="108"/>
      <c r="CV59" s="108"/>
      <c r="CW59" s="108"/>
      <c r="CX59" s="108"/>
      <c r="CY59" s="108"/>
      <c r="CZ59" s="108"/>
      <c r="DA59" s="108"/>
      <c r="DB59" s="108"/>
      <c r="DC59" s="108"/>
      <c r="DD59" s="108"/>
      <c r="DE59" s="108"/>
      <c r="DF59" s="108"/>
      <c r="DG59" s="108"/>
      <c r="DH59" s="108"/>
      <c r="DI59" s="108"/>
      <c r="DJ59" s="108"/>
      <c r="DK59" s="108"/>
      <c r="DL59" s="108"/>
      <c r="DM59" s="108"/>
      <c r="DN59" s="108"/>
      <c r="DO59" s="108"/>
      <c r="DP59" s="108"/>
      <c r="DQ59" s="108"/>
      <c r="DR59" s="108"/>
      <c r="DS59" s="108"/>
      <c r="DT59" s="108"/>
      <c r="DU59" s="108"/>
      <c r="DV59" s="108"/>
      <c r="DW59" s="108"/>
      <c r="DX59" s="108"/>
      <c r="DY59" s="108"/>
      <c r="DZ59" s="108"/>
      <c r="EA59" s="108"/>
      <c r="EB59" s="108"/>
      <c r="EC59" s="108"/>
      <c r="ED59" s="108"/>
      <c r="EE59" s="108"/>
      <c r="EF59" s="108"/>
      <c r="EG59" s="108"/>
      <c r="EH59" s="108"/>
      <c r="EI59" s="108"/>
      <c r="EJ59" s="108"/>
      <c r="EK59" s="108"/>
      <c r="EL59" s="108"/>
      <c r="EM59" s="108"/>
      <c r="EN59" s="108"/>
      <c r="EO59" s="108"/>
      <c r="EP59" s="108"/>
      <c r="EQ59" s="108"/>
      <c r="ER59" s="108"/>
      <c r="ES59" s="108"/>
      <c r="ET59" s="108"/>
      <c r="EU59" s="108"/>
      <c r="EV59" s="108"/>
      <c r="EW59" s="108"/>
      <c r="EX59" s="108"/>
      <c r="EY59" s="108"/>
      <c r="EZ59" s="108"/>
      <c r="FA59" s="108"/>
      <c r="FB59" s="108"/>
      <c r="FC59" s="108"/>
      <c r="FD59" s="108"/>
      <c r="FE59" s="108"/>
      <c r="FF59" s="108"/>
      <c r="FG59" s="108"/>
      <c r="FH59" s="108"/>
      <c r="FI59" s="108"/>
      <c r="FJ59" s="108"/>
      <c r="FK59" s="108"/>
      <c r="FL59" s="108"/>
      <c r="FM59" s="108"/>
      <c r="FN59" s="108"/>
      <c r="FO59" s="108"/>
      <c r="FP59" s="108"/>
      <c r="FQ59" s="108"/>
      <c r="FR59" s="108"/>
      <c r="FS59" s="108"/>
      <c r="FT59" s="108"/>
    </row>
    <row r="60" spans="1:176" s="109" customFormat="1" ht="66">
      <c r="A60" s="115"/>
      <c r="B60" s="116" t="s">
        <v>174</v>
      </c>
      <c r="C60" s="112"/>
      <c r="D60" s="113"/>
      <c r="E60" s="113"/>
      <c r="F60" s="113"/>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08"/>
      <c r="AH60" s="108"/>
      <c r="AI60" s="108"/>
      <c r="AJ60" s="108"/>
      <c r="AK60" s="108"/>
      <c r="AL60" s="108"/>
      <c r="AM60" s="108"/>
      <c r="AN60" s="108"/>
      <c r="AO60" s="108"/>
      <c r="AP60" s="108"/>
      <c r="AQ60" s="108"/>
      <c r="AR60" s="108"/>
      <c r="AS60" s="108"/>
      <c r="AT60" s="108"/>
      <c r="AU60" s="108"/>
      <c r="AV60" s="108"/>
      <c r="AW60" s="108"/>
      <c r="AX60" s="108"/>
      <c r="AY60" s="108"/>
      <c r="AZ60" s="108"/>
      <c r="BA60" s="108"/>
      <c r="BB60" s="108"/>
      <c r="BC60" s="108"/>
      <c r="BD60" s="108"/>
      <c r="BE60" s="108"/>
      <c r="BF60" s="108"/>
      <c r="BG60" s="108"/>
      <c r="BH60" s="108"/>
      <c r="BI60" s="108"/>
      <c r="BJ60" s="108"/>
      <c r="BK60" s="108"/>
      <c r="BL60" s="108"/>
      <c r="BM60" s="108"/>
      <c r="BN60" s="108"/>
      <c r="BO60" s="108"/>
      <c r="BP60" s="108"/>
      <c r="BQ60" s="108"/>
      <c r="BR60" s="108"/>
      <c r="BS60" s="108"/>
      <c r="BT60" s="108"/>
      <c r="BU60" s="108"/>
      <c r="BV60" s="108"/>
      <c r="BW60" s="108"/>
      <c r="BX60" s="108"/>
      <c r="BY60" s="108"/>
      <c r="BZ60" s="108"/>
      <c r="CA60" s="108"/>
      <c r="CB60" s="108"/>
      <c r="CC60" s="108"/>
      <c r="CD60" s="108"/>
      <c r="CE60" s="108"/>
      <c r="CF60" s="108"/>
      <c r="CG60" s="108"/>
      <c r="CH60" s="108"/>
      <c r="CI60" s="108"/>
      <c r="CJ60" s="108"/>
      <c r="CK60" s="108"/>
      <c r="CL60" s="108"/>
      <c r="CM60" s="108"/>
      <c r="CN60" s="108"/>
      <c r="CO60" s="108"/>
      <c r="CP60" s="108"/>
      <c r="CQ60" s="108"/>
      <c r="CR60" s="108"/>
      <c r="CS60" s="108"/>
      <c r="CT60" s="108"/>
      <c r="CU60" s="108"/>
      <c r="CV60" s="108"/>
      <c r="CW60" s="108"/>
      <c r="CX60" s="108"/>
      <c r="CY60" s="108"/>
      <c r="CZ60" s="108"/>
      <c r="DA60" s="108"/>
      <c r="DB60" s="108"/>
      <c r="DC60" s="108"/>
      <c r="DD60" s="108"/>
      <c r="DE60" s="108"/>
      <c r="DF60" s="108"/>
      <c r="DG60" s="108"/>
      <c r="DH60" s="108"/>
      <c r="DI60" s="108"/>
      <c r="DJ60" s="108"/>
      <c r="DK60" s="108"/>
      <c r="DL60" s="108"/>
      <c r="DM60" s="108"/>
      <c r="DN60" s="108"/>
      <c r="DO60" s="108"/>
      <c r="DP60" s="108"/>
      <c r="DQ60" s="108"/>
      <c r="DR60" s="108"/>
      <c r="DS60" s="108"/>
      <c r="DT60" s="108"/>
      <c r="DU60" s="108"/>
      <c r="DV60" s="108"/>
      <c r="DW60" s="108"/>
      <c r="DX60" s="108"/>
      <c r="DY60" s="108"/>
      <c r="DZ60" s="108"/>
      <c r="EA60" s="108"/>
      <c r="EB60" s="108"/>
      <c r="EC60" s="108"/>
      <c r="ED60" s="108"/>
      <c r="EE60" s="108"/>
      <c r="EF60" s="108"/>
      <c r="EG60" s="108"/>
      <c r="EH60" s="108"/>
      <c r="EI60" s="108"/>
      <c r="EJ60" s="108"/>
      <c r="EK60" s="108"/>
      <c r="EL60" s="108"/>
      <c r="EM60" s="108"/>
      <c r="EN60" s="108"/>
      <c r="EO60" s="108"/>
      <c r="EP60" s="108"/>
      <c r="EQ60" s="108"/>
      <c r="ER60" s="108"/>
      <c r="ES60" s="108"/>
      <c r="ET60" s="108"/>
      <c r="EU60" s="108"/>
      <c r="EV60" s="108"/>
      <c r="EW60" s="108"/>
      <c r="EX60" s="108"/>
      <c r="EY60" s="108"/>
      <c r="EZ60" s="108"/>
      <c r="FA60" s="108"/>
      <c r="FB60" s="108"/>
      <c r="FC60" s="108"/>
      <c r="FD60" s="108"/>
      <c r="FE60" s="108"/>
      <c r="FF60" s="108"/>
      <c r="FG60" s="108"/>
      <c r="FH60" s="108"/>
      <c r="FI60" s="108"/>
      <c r="FJ60" s="108"/>
      <c r="FK60" s="108"/>
      <c r="FL60" s="108"/>
      <c r="FM60" s="108"/>
      <c r="FN60" s="108"/>
      <c r="FO60" s="108"/>
      <c r="FP60" s="108"/>
      <c r="FQ60" s="108"/>
      <c r="FR60" s="108"/>
      <c r="FS60" s="108"/>
      <c r="FT60" s="108"/>
    </row>
    <row r="61" spans="1:176" s="109" customFormat="1" ht="52.8">
      <c r="A61" s="115"/>
      <c r="B61" s="116" t="s">
        <v>175</v>
      </c>
      <c r="C61" s="112"/>
      <c r="D61" s="113"/>
      <c r="E61" s="113"/>
      <c r="F61" s="113"/>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08"/>
      <c r="AH61" s="108"/>
      <c r="AI61" s="108"/>
      <c r="AJ61" s="108"/>
      <c r="AK61" s="108"/>
      <c r="AL61" s="108"/>
      <c r="AM61" s="108"/>
      <c r="AN61" s="108"/>
      <c r="AO61" s="108"/>
      <c r="AP61" s="108"/>
      <c r="AQ61" s="108"/>
      <c r="AR61" s="108"/>
      <c r="AS61" s="108"/>
      <c r="AT61" s="108"/>
      <c r="AU61" s="108"/>
      <c r="AV61" s="108"/>
      <c r="AW61" s="108"/>
      <c r="AX61" s="108"/>
      <c r="AY61" s="108"/>
      <c r="AZ61" s="108"/>
      <c r="BA61" s="108"/>
      <c r="BB61" s="108"/>
      <c r="BC61" s="108"/>
      <c r="BD61" s="108"/>
      <c r="BE61" s="108"/>
      <c r="BF61" s="108"/>
      <c r="BG61" s="108"/>
      <c r="BH61" s="108"/>
      <c r="BI61" s="108"/>
      <c r="BJ61" s="108"/>
      <c r="BK61" s="108"/>
      <c r="BL61" s="108"/>
      <c r="BM61" s="108"/>
      <c r="BN61" s="108"/>
      <c r="BO61" s="108"/>
      <c r="BP61" s="108"/>
      <c r="BQ61" s="108"/>
      <c r="BR61" s="108"/>
      <c r="BS61" s="108"/>
      <c r="BT61" s="108"/>
      <c r="BU61" s="108"/>
      <c r="BV61" s="108"/>
      <c r="BW61" s="108"/>
      <c r="BX61" s="108"/>
      <c r="BY61" s="108"/>
      <c r="BZ61" s="108"/>
      <c r="CA61" s="108"/>
      <c r="CB61" s="108"/>
      <c r="CC61" s="108"/>
      <c r="CD61" s="108"/>
      <c r="CE61" s="108"/>
      <c r="CF61" s="108"/>
      <c r="CG61" s="108"/>
      <c r="CH61" s="108"/>
      <c r="CI61" s="108"/>
      <c r="CJ61" s="108"/>
      <c r="CK61" s="108"/>
      <c r="CL61" s="108"/>
      <c r="CM61" s="108"/>
      <c r="CN61" s="108"/>
      <c r="CO61" s="108"/>
      <c r="CP61" s="108"/>
      <c r="CQ61" s="108"/>
      <c r="CR61" s="108"/>
      <c r="CS61" s="108"/>
      <c r="CT61" s="108"/>
      <c r="CU61" s="108"/>
      <c r="CV61" s="108"/>
      <c r="CW61" s="108"/>
      <c r="CX61" s="108"/>
      <c r="CY61" s="108"/>
      <c r="CZ61" s="108"/>
      <c r="DA61" s="108"/>
      <c r="DB61" s="108"/>
      <c r="DC61" s="108"/>
      <c r="DD61" s="108"/>
      <c r="DE61" s="108"/>
      <c r="DF61" s="108"/>
      <c r="DG61" s="108"/>
      <c r="DH61" s="108"/>
      <c r="DI61" s="108"/>
      <c r="DJ61" s="108"/>
      <c r="DK61" s="108"/>
      <c r="DL61" s="108"/>
      <c r="DM61" s="108"/>
      <c r="DN61" s="108"/>
      <c r="DO61" s="108"/>
      <c r="DP61" s="108"/>
      <c r="DQ61" s="108"/>
      <c r="DR61" s="108"/>
      <c r="DS61" s="108"/>
      <c r="DT61" s="108"/>
      <c r="DU61" s="108"/>
      <c r="DV61" s="108"/>
      <c r="DW61" s="108"/>
      <c r="DX61" s="108"/>
      <c r="DY61" s="108"/>
      <c r="DZ61" s="108"/>
      <c r="EA61" s="108"/>
      <c r="EB61" s="108"/>
      <c r="EC61" s="108"/>
      <c r="ED61" s="108"/>
      <c r="EE61" s="108"/>
      <c r="EF61" s="108"/>
      <c r="EG61" s="108"/>
      <c r="EH61" s="108"/>
      <c r="EI61" s="108"/>
      <c r="EJ61" s="108"/>
      <c r="EK61" s="108"/>
      <c r="EL61" s="108"/>
      <c r="EM61" s="108"/>
      <c r="EN61" s="108"/>
      <c r="EO61" s="108"/>
      <c r="EP61" s="108"/>
      <c r="EQ61" s="108"/>
      <c r="ER61" s="108"/>
      <c r="ES61" s="108"/>
      <c r="ET61" s="108"/>
      <c r="EU61" s="108"/>
      <c r="EV61" s="108"/>
      <c r="EW61" s="108"/>
      <c r="EX61" s="108"/>
      <c r="EY61" s="108"/>
      <c r="EZ61" s="108"/>
      <c r="FA61" s="108"/>
      <c r="FB61" s="108"/>
      <c r="FC61" s="108"/>
      <c r="FD61" s="108"/>
      <c r="FE61" s="108"/>
      <c r="FF61" s="108"/>
      <c r="FG61" s="108"/>
      <c r="FH61" s="108"/>
      <c r="FI61" s="108"/>
      <c r="FJ61" s="108"/>
      <c r="FK61" s="108"/>
      <c r="FL61" s="108"/>
      <c r="FM61" s="108"/>
      <c r="FN61" s="108"/>
      <c r="FO61" s="108"/>
      <c r="FP61" s="108"/>
      <c r="FQ61" s="108"/>
      <c r="FR61" s="108"/>
      <c r="FS61" s="108"/>
      <c r="FT61" s="108"/>
    </row>
    <row r="62" spans="1:176" s="109" customFormat="1" ht="52.8">
      <c r="A62" s="115"/>
      <c r="B62" s="116" t="s">
        <v>176</v>
      </c>
      <c r="C62" s="112"/>
      <c r="D62" s="113"/>
      <c r="E62" s="113"/>
      <c r="F62" s="113"/>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08"/>
      <c r="AH62" s="108"/>
      <c r="AI62" s="108"/>
      <c r="AJ62" s="108"/>
      <c r="AK62" s="108"/>
      <c r="AL62" s="108"/>
      <c r="AM62" s="108"/>
      <c r="AN62" s="108"/>
      <c r="AO62" s="108"/>
      <c r="AP62" s="108"/>
      <c r="AQ62" s="108"/>
      <c r="AR62" s="108"/>
      <c r="AS62" s="108"/>
      <c r="AT62" s="108"/>
      <c r="AU62" s="108"/>
      <c r="AV62" s="108"/>
      <c r="AW62" s="108"/>
      <c r="AX62" s="108"/>
      <c r="AY62" s="108"/>
      <c r="AZ62" s="108"/>
      <c r="BA62" s="108"/>
      <c r="BB62" s="108"/>
      <c r="BC62" s="108"/>
      <c r="BD62" s="108"/>
      <c r="BE62" s="108"/>
      <c r="BF62" s="108"/>
      <c r="BG62" s="108"/>
      <c r="BH62" s="108"/>
      <c r="BI62" s="108"/>
      <c r="BJ62" s="108"/>
      <c r="BK62" s="108"/>
      <c r="BL62" s="108"/>
      <c r="BM62" s="108"/>
      <c r="BN62" s="108"/>
      <c r="BO62" s="108"/>
      <c r="BP62" s="108"/>
      <c r="BQ62" s="108"/>
      <c r="BR62" s="108"/>
      <c r="BS62" s="108"/>
      <c r="BT62" s="108"/>
      <c r="BU62" s="108"/>
      <c r="BV62" s="108"/>
      <c r="BW62" s="108"/>
      <c r="BX62" s="108"/>
      <c r="BY62" s="108"/>
      <c r="BZ62" s="108"/>
      <c r="CA62" s="108"/>
      <c r="CB62" s="108"/>
      <c r="CC62" s="108"/>
      <c r="CD62" s="108"/>
      <c r="CE62" s="108"/>
      <c r="CF62" s="108"/>
      <c r="CG62" s="108"/>
      <c r="CH62" s="108"/>
      <c r="CI62" s="108"/>
      <c r="CJ62" s="108"/>
      <c r="CK62" s="108"/>
      <c r="CL62" s="108"/>
      <c r="CM62" s="108"/>
      <c r="CN62" s="108"/>
      <c r="CO62" s="108"/>
      <c r="CP62" s="108"/>
      <c r="CQ62" s="108"/>
      <c r="CR62" s="108"/>
      <c r="CS62" s="108"/>
      <c r="CT62" s="108"/>
      <c r="CU62" s="108"/>
      <c r="CV62" s="108"/>
      <c r="CW62" s="108"/>
      <c r="CX62" s="108"/>
      <c r="CY62" s="108"/>
      <c r="CZ62" s="108"/>
      <c r="DA62" s="108"/>
      <c r="DB62" s="108"/>
      <c r="DC62" s="108"/>
      <c r="DD62" s="108"/>
      <c r="DE62" s="108"/>
      <c r="DF62" s="108"/>
      <c r="DG62" s="108"/>
      <c r="DH62" s="108"/>
      <c r="DI62" s="108"/>
      <c r="DJ62" s="108"/>
      <c r="DK62" s="108"/>
      <c r="DL62" s="108"/>
      <c r="DM62" s="108"/>
      <c r="DN62" s="108"/>
      <c r="DO62" s="108"/>
      <c r="DP62" s="108"/>
      <c r="DQ62" s="108"/>
      <c r="DR62" s="108"/>
      <c r="DS62" s="108"/>
      <c r="DT62" s="108"/>
      <c r="DU62" s="108"/>
      <c r="DV62" s="108"/>
      <c r="DW62" s="108"/>
      <c r="DX62" s="108"/>
      <c r="DY62" s="108"/>
      <c r="DZ62" s="108"/>
      <c r="EA62" s="108"/>
      <c r="EB62" s="108"/>
      <c r="EC62" s="108"/>
      <c r="ED62" s="108"/>
      <c r="EE62" s="108"/>
      <c r="EF62" s="108"/>
      <c r="EG62" s="108"/>
      <c r="EH62" s="108"/>
      <c r="EI62" s="108"/>
      <c r="EJ62" s="108"/>
      <c r="EK62" s="108"/>
      <c r="EL62" s="108"/>
      <c r="EM62" s="108"/>
      <c r="EN62" s="108"/>
      <c r="EO62" s="108"/>
      <c r="EP62" s="108"/>
      <c r="EQ62" s="108"/>
      <c r="ER62" s="108"/>
      <c r="ES62" s="108"/>
      <c r="ET62" s="108"/>
      <c r="EU62" s="108"/>
      <c r="EV62" s="108"/>
      <c r="EW62" s="108"/>
      <c r="EX62" s="108"/>
      <c r="EY62" s="108"/>
      <c r="EZ62" s="108"/>
      <c r="FA62" s="108"/>
      <c r="FB62" s="108"/>
      <c r="FC62" s="108"/>
      <c r="FD62" s="108"/>
      <c r="FE62" s="108"/>
      <c r="FF62" s="108"/>
      <c r="FG62" s="108"/>
      <c r="FH62" s="108"/>
      <c r="FI62" s="108"/>
      <c r="FJ62" s="108"/>
      <c r="FK62" s="108"/>
      <c r="FL62" s="108"/>
      <c r="FM62" s="108"/>
      <c r="FN62" s="108"/>
      <c r="FO62" s="108"/>
      <c r="FP62" s="108"/>
      <c r="FQ62" s="108"/>
      <c r="FR62" s="108"/>
      <c r="FS62" s="108"/>
      <c r="FT62" s="108"/>
    </row>
    <row r="63" spans="1:176" s="109" customFormat="1" ht="52.8">
      <c r="A63" s="115"/>
      <c r="B63" s="116" t="s">
        <v>177</v>
      </c>
      <c r="C63" s="112"/>
      <c r="D63" s="113"/>
      <c r="E63" s="113"/>
      <c r="F63" s="113"/>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08"/>
      <c r="AH63" s="108"/>
      <c r="AI63" s="108"/>
      <c r="AJ63" s="108"/>
      <c r="AK63" s="108"/>
      <c r="AL63" s="108"/>
      <c r="AM63" s="108"/>
      <c r="AN63" s="108"/>
      <c r="AO63" s="108"/>
      <c r="AP63" s="108"/>
      <c r="AQ63" s="108"/>
      <c r="AR63" s="108"/>
      <c r="AS63" s="108"/>
      <c r="AT63" s="108"/>
      <c r="AU63" s="108"/>
      <c r="AV63" s="108"/>
      <c r="AW63" s="108"/>
      <c r="AX63" s="108"/>
      <c r="AY63" s="108"/>
      <c r="AZ63" s="108"/>
      <c r="BA63" s="108"/>
      <c r="BB63" s="108"/>
      <c r="BC63" s="108"/>
      <c r="BD63" s="108"/>
      <c r="BE63" s="108"/>
      <c r="BF63" s="108"/>
      <c r="BG63" s="108"/>
      <c r="BH63" s="108"/>
      <c r="BI63" s="108"/>
      <c r="BJ63" s="108"/>
      <c r="BK63" s="108"/>
      <c r="BL63" s="108"/>
      <c r="BM63" s="108"/>
      <c r="BN63" s="108"/>
      <c r="BO63" s="108"/>
      <c r="BP63" s="108"/>
      <c r="BQ63" s="108"/>
      <c r="BR63" s="108"/>
      <c r="BS63" s="108"/>
      <c r="BT63" s="108"/>
      <c r="BU63" s="108"/>
      <c r="BV63" s="108"/>
      <c r="BW63" s="108"/>
      <c r="BX63" s="108"/>
      <c r="BY63" s="108"/>
      <c r="BZ63" s="108"/>
      <c r="CA63" s="108"/>
      <c r="CB63" s="108"/>
      <c r="CC63" s="108"/>
      <c r="CD63" s="108"/>
      <c r="CE63" s="108"/>
      <c r="CF63" s="108"/>
      <c r="CG63" s="108"/>
      <c r="CH63" s="108"/>
      <c r="CI63" s="108"/>
      <c r="CJ63" s="108"/>
      <c r="CK63" s="108"/>
      <c r="CL63" s="108"/>
      <c r="CM63" s="108"/>
      <c r="CN63" s="108"/>
      <c r="CO63" s="108"/>
      <c r="CP63" s="108"/>
      <c r="CQ63" s="108"/>
      <c r="CR63" s="108"/>
      <c r="CS63" s="108"/>
      <c r="CT63" s="108"/>
      <c r="CU63" s="108"/>
      <c r="CV63" s="108"/>
      <c r="CW63" s="108"/>
      <c r="CX63" s="108"/>
      <c r="CY63" s="108"/>
      <c r="CZ63" s="108"/>
      <c r="DA63" s="108"/>
      <c r="DB63" s="108"/>
      <c r="DC63" s="108"/>
      <c r="DD63" s="108"/>
      <c r="DE63" s="108"/>
      <c r="DF63" s="108"/>
      <c r="DG63" s="108"/>
      <c r="DH63" s="108"/>
      <c r="DI63" s="108"/>
      <c r="DJ63" s="108"/>
      <c r="DK63" s="108"/>
      <c r="DL63" s="108"/>
      <c r="DM63" s="108"/>
      <c r="DN63" s="108"/>
      <c r="DO63" s="108"/>
      <c r="DP63" s="108"/>
      <c r="DQ63" s="108"/>
      <c r="DR63" s="108"/>
      <c r="DS63" s="108"/>
      <c r="DT63" s="108"/>
      <c r="DU63" s="108"/>
      <c r="DV63" s="108"/>
      <c r="DW63" s="108"/>
      <c r="DX63" s="108"/>
      <c r="DY63" s="108"/>
      <c r="DZ63" s="108"/>
      <c r="EA63" s="108"/>
      <c r="EB63" s="108"/>
      <c r="EC63" s="108"/>
      <c r="ED63" s="108"/>
      <c r="EE63" s="108"/>
      <c r="EF63" s="108"/>
      <c r="EG63" s="108"/>
      <c r="EH63" s="108"/>
      <c r="EI63" s="108"/>
      <c r="EJ63" s="108"/>
      <c r="EK63" s="108"/>
      <c r="EL63" s="108"/>
      <c r="EM63" s="108"/>
      <c r="EN63" s="108"/>
      <c r="EO63" s="108"/>
      <c r="EP63" s="108"/>
      <c r="EQ63" s="108"/>
      <c r="ER63" s="108"/>
      <c r="ES63" s="108"/>
      <c r="ET63" s="108"/>
      <c r="EU63" s="108"/>
      <c r="EV63" s="108"/>
      <c r="EW63" s="108"/>
      <c r="EX63" s="108"/>
      <c r="EY63" s="108"/>
      <c r="EZ63" s="108"/>
      <c r="FA63" s="108"/>
      <c r="FB63" s="108"/>
      <c r="FC63" s="108"/>
      <c r="FD63" s="108"/>
      <c r="FE63" s="108"/>
      <c r="FF63" s="108"/>
      <c r="FG63" s="108"/>
      <c r="FH63" s="108"/>
      <c r="FI63" s="108"/>
      <c r="FJ63" s="108"/>
      <c r="FK63" s="108"/>
      <c r="FL63" s="108"/>
      <c r="FM63" s="108"/>
      <c r="FN63" s="108"/>
      <c r="FO63" s="108"/>
      <c r="FP63" s="108"/>
      <c r="FQ63" s="108"/>
      <c r="FR63" s="108"/>
      <c r="FS63" s="108"/>
      <c r="FT63" s="108"/>
    </row>
    <row r="64" spans="1:176" s="109" customFormat="1" ht="92.4">
      <c r="A64" s="115"/>
      <c r="B64" s="116" t="s">
        <v>178</v>
      </c>
      <c r="C64" s="112"/>
      <c r="D64" s="113"/>
      <c r="E64" s="113"/>
      <c r="F64" s="113"/>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08"/>
      <c r="AH64" s="108"/>
      <c r="AI64" s="108"/>
      <c r="AJ64" s="108"/>
      <c r="AK64" s="108"/>
      <c r="AL64" s="108"/>
      <c r="AM64" s="108"/>
      <c r="AN64" s="108"/>
      <c r="AO64" s="108"/>
      <c r="AP64" s="108"/>
      <c r="AQ64" s="108"/>
      <c r="AR64" s="108"/>
      <c r="AS64" s="108"/>
      <c r="AT64" s="108"/>
      <c r="AU64" s="108"/>
      <c r="AV64" s="108"/>
      <c r="AW64" s="108"/>
      <c r="AX64" s="108"/>
      <c r="AY64" s="108"/>
      <c r="AZ64" s="108"/>
      <c r="BA64" s="108"/>
      <c r="BB64" s="108"/>
      <c r="BC64" s="108"/>
      <c r="BD64" s="108"/>
      <c r="BE64" s="108"/>
      <c r="BF64" s="108"/>
      <c r="BG64" s="108"/>
      <c r="BH64" s="108"/>
      <c r="BI64" s="108"/>
      <c r="BJ64" s="108"/>
      <c r="BK64" s="108"/>
      <c r="BL64" s="108"/>
      <c r="BM64" s="108"/>
      <c r="BN64" s="108"/>
      <c r="BO64" s="108"/>
      <c r="BP64" s="108"/>
      <c r="BQ64" s="108"/>
      <c r="BR64" s="108"/>
      <c r="BS64" s="108"/>
      <c r="BT64" s="108"/>
      <c r="BU64" s="108"/>
      <c r="BV64" s="108"/>
      <c r="BW64" s="108"/>
      <c r="BX64" s="108"/>
      <c r="BY64" s="108"/>
      <c r="BZ64" s="108"/>
      <c r="CA64" s="108"/>
      <c r="CB64" s="108"/>
      <c r="CC64" s="108"/>
      <c r="CD64" s="108"/>
      <c r="CE64" s="108"/>
      <c r="CF64" s="108"/>
      <c r="CG64" s="108"/>
      <c r="CH64" s="108"/>
      <c r="CI64" s="108"/>
      <c r="CJ64" s="108"/>
      <c r="CK64" s="108"/>
      <c r="CL64" s="108"/>
      <c r="CM64" s="108"/>
      <c r="CN64" s="108"/>
      <c r="CO64" s="108"/>
      <c r="CP64" s="108"/>
      <c r="CQ64" s="108"/>
      <c r="CR64" s="108"/>
      <c r="CS64" s="108"/>
      <c r="CT64" s="108"/>
      <c r="CU64" s="108"/>
      <c r="CV64" s="108"/>
      <c r="CW64" s="108"/>
      <c r="CX64" s="108"/>
      <c r="CY64" s="108"/>
      <c r="CZ64" s="108"/>
      <c r="DA64" s="108"/>
      <c r="DB64" s="108"/>
      <c r="DC64" s="108"/>
      <c r="DD64" s="108"/>
      <c r="DE64" s="108"/>
      <c r="DF64" s="108"/>
      <c r="DG64" s="108"/>
      <c r="DH64" s="108"/>
      <c r="DI64" s="108"/>
      <c r="DJ64" s="108"/>
      <c r="DK64" s="108"/>
      <c r="DL64" s="108"/>
      <c r="DM64" s="108"/>
      <c r="DN64" s="108"/>
      <c r="DO64" s="108"/>
      <c r="DP64" s="108"/>
      <c r="DQ64" s="108"/>
      <c r="DR64" s="108"/>
      <c r="DS64" s="108"/>
      <c r="DT64" s="108"/>
      <c r="DU64" s="108"/>
      <c r="DV64" s="108"/>
      <c r="DW64" s="108"/>
      <c r="DX64" s="108"/>
      <c r="DY64" s="108"/>
      <c r="DZ64" s="108"/>
      <c r="EA64" s="108"/>
      <c r="EB64" s="108"/>
      <c r="EC64" s="108"/>
      <c r="ED64" s="108"/>
      <c r="EE64" s="108"/>
      <c r="EF64" s="108"/>
      <c r="EG64" s="108"/>
      <c r="EH64" s="108"/>
      <c r="EI64" s="108"/>
      <c r="EJ64" s="108"/>
      <c r="EK64" s="108"/>
      <c r="EL64" s="108"/>
      <c r="EM64" s="108"/>
      <c r="EN64" s="108"/>
      <c r="EO64" s="108"/>
      <c r="EP64" s="108"/>
      <c r="EQ64" s="108"/>
      <c r="ER64" s="108"/>
      <c r="ES64" s="108"/>
      <c r="ET64" s="108"/>
      <c r="EU64" s="108"/>
      <c r="EV64" s="108"/>
      <c r="EW64" s="108"/>
      <c r="EX64" s="108"/>
      <c r="EY64" s="108"/>
      <c r="EZ64" s="108"/>
      <c r="FA64" s="108"/>
      <c r="FB64" s="108"/>
      <c r="FC64" s="108"/>
      <c r="FD64" s="108"/>
      <c r="FE64" s="108"/>
      <c r="FF64" s="108"/>
      <c r="FG64" s="108"/>
      <c r="FH64" s="108"/>
      <c r="FI64" s="108"/>
      <c r="FJ64" s="108"/>
      <c r="FK64" s="108"/>
      <c r="FL64" s="108"/>
      <c r="FM64" s="108"/>
      <c r="FN64" s="108"/>
      <c r="FO64" s="108"/>
      <c r="FP64" s="108"/>
      <c r="FQ64" s="108"/>
      <c r="FR64" s="108"/>
      <c r="FS64" s="108"/>
      <c r="FT64" s="108"/>
    </row>
    <row r="65" spans="1:176" s="109" customFormat="1" ht="26.4">
      <c r="A65" s="115"/>
      <c r="B65" s="119" t="s">
        <v>179</v>
      </c>
      <c r="D65" s="113"/>
      <c r="E65" s="113"/>
      <c r="F65" s="113"/>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08"/>
      <c r="AH65" s="108"/>
      <c r="AI65" s="108"/>
      <c r="AJ65" s="108"/>
      <c r="AK65" s="108"/>
      <c r="AL65" s="108"/>
      <c r="AM65" s="108"/>
      <c r="AN65" s="108"/>
      <c r="AO65" s="108"/>
      <c r="AP65" s="108"/>
      <c r="AQ65" s="108"/>
      <c r="AR65" s="108"/>
      <c r="AS65" s="108"/>
      <c r="AT65" s="108"/>
      <c r="AU65" s="108"/>
      <c r="AV65" s="108"/>
      <c r="AW65" s="108"/>
      <c r="AX65" s="108"/>
      <c r="AY65" s="108"/>
      <c r="AZ65" s="108"/>
      <c r="BA65" s="108"/>
      <c r="BB65" s="108"/>
      <c r="BC65" s="108"/>
      <c r="BD65" s="108"/>
      <c r="BE65" s="108"/>
      <c r="BF65" s="108"/>
      <c r="BG65" s="108"/>
      <c r="BH65" s="108"/>
      <c r="BI65" s="108"/>
      <c r="BJ65" s="108"/>
      <c r="BK65" s="108"/>
      <c r="BL65" s="108"/>
      <c r="BM65" s="108"/>
      <c r="BN65" s="108"/>
      <c r="BO65" s="108"/>
      <c r="BP65" s="108"/>
      <c r="BQ65" s="108"/>
      <c r="BR65" s="108"/>
      <c r="BS65" s="108"/>
      <c r="BT65" s="108"/>
      <c r="BU65" s="108"/>
      <c r="BV65" s="108"/>
      <c r="BW65" s="108"/>
      <c r="BX65" s="108"/>
      <c r="BY65" s="108"/>
      <c r="BZ65" s="108"/>
      <c r="CA65" s="108"/>
      <c r="CB65" s="108"/>
      <c r="CC65" s="108"/>
      <c r="CD65" s="108"/>
      <c r="CE65" s="108"/>
      <c r="CF65" s="108"/>
      <c r="CG65" s="108"/>
      <c r="CH65" s="108"/>
      <c r="CI65" s="108"/>
      <c r="CJ65" s="108"/>
      <c r="CK65" s="108"/>
      <c r="CL65" s="108"/>
      <c r="CM65" s="108"/>
      <c r="CN65" s="108"/>
      <c r="CO65" s="108"/>
      <c r="CP65" s="108"/>
      <c r="CQ65" s="108"/>
      <c r="CR65" s="108"/>
      <c r="CS65" s="108"/>
      <c r="CT65" s="108"/>
      <c r="CU65" s="108"/>
      <c r="CV65" s="108"/>
      <c r="CW65" s="108"/>
      <c r="CX65" s="108"/>
      <c r="CY65" s="108"/>
      <c r="CZ65" s="108"/>
      <c r="DA65" s="108"/>
      <c r="DB65" s="108"/>
      <c r="DC65" s="108"/>
      <c r="DD65" s="108"/>
      <c r="DE65" s="108"/>
      <c r="DF65" s="108"/>
      <c r="DG65" s="108"/>
      <c r="DH65" s="108"/>
      <c r="DI65" s="108"/>
      <c r="DJ65" s="108"/>
      <c r="DK65" s="108"/>
      <c r="DL65" s="108"/>
      <c r="DM65" s="108"/>
      <c r="DN65" s="108"/>
      <c r="DO65" s="108"/>
      <c r="DP65" s="108"/>
      <c r="DQ65" s="108"/>
      <c r="DR65" s="108"/>
      <c r="DS65" s="108"/>
      <c r="DT65" s="108"/>
      <c r="DU65" s="108"/>
      <c r="DV65" s="108"/>
      <c r="DW65" s="108"/>
      <c r="DX65" s="108"/>
      <c r="DY65" s="108"/>
      <c r="DZ65" s="108"/>
      <c r="EA65" s="108"/>
      <c r="EB65" s="108"/>
      <c r="EC65" s="108"/>
      <c r="ED65" s="108"/>
      <c r="EE65" s="108"/>
      <c r="EF65" s="108"/>
      <c r="EG65" s="108"/>
      <c r="EH65" s="108"/>
      <c r="EI65" s="108"/>
      <c r="EJ65" s="108"/>
      <c r="EK65" s="108"/>
      <c r="EL65" s="108"/>
      <c r="EM65" s="108"/>
      <c r="EN65" s="108"/>
      <c r="EO65" s="108"/>
      <c r="EP65" s="108"/>
      <c r="EQ65" s="108"/>
      <c r="ER65" s="108"/>
      <c r="ES65" s="108"/>
      <c r="ET65" s="108"/>
      <c r="EU65" s="108"/>
      <c r="EV65" s="108"/>
      <c r="EW65" s="108"/>
      <c r="EX65" s="108"/>
      <c r="EY65" s="108"/>
      <c r="EZ65" s="108"/>
      <c r="FA65" s="108"/>
      <c r="FB65" s="108"/>
      <c r="FC65" s="108"/>
      <c r="FD65" s="108"/>
      <c r="FE65" s="108"/>
      <c r="FF65" s="108"/>
      <c r="FG65" s="108"/>
      <c r="FH65" s="108"/>
      <c r="FI65" s="108"/>
      <c r="FJ65" s="108"/>
      <c r="FK65" s="108"/>
      <c r="FL65" s="108"/>
      <c r="FM65" s="108"/>
      <c r="FN65" s="108"/>
      <c r="FO65" s="108"/>
      <c r="FP65" s="108"/>
      <c r="FQ65" s="108"/>
      <c r="FR65" s="108"/>
      <c r="FS65" s="108"/>
      <c r="FT65" s="108"/>
    </row>
    <row r="66" spans="1:176" s="109" customFormat="1">
      <c r="A66" s="115"/>
      <c r="B66" s="119"/>
      <c r="C66" s="112"/>
      <c r="D66" s="113"/>
      <c r="E66" s="113"/>
      <c r="F66" s="113"/>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08"/>
      <c r="AH66" s="108"/>
      <c r="AI66" s="108"/>
      <c r="AJ66" s="108"/>
      <c r="AK66" s="108"/>
      <c r="AL66" s="108"/>
      <c r="AM66" s="108"/>
      <c r="AN66" s="108"/>
      <c r="AO66" s="108"/>
      <c r="AP66" s="108"/>
      <c r="AQ66" s="108"/>
      <c r="AR66" s="108"/>
      <c r="AS66" s="108"/>
      <c r="AT66" s="108"/>
      <c r="AU66" s="108"/>
      <c r="AV66" s="108"/>
      <c r="AW66" s="108"/>
      <c r="AX66" s="108"/>
      <c r="AY66" s="108"/>
      <c r="AZ66" s="108"/>
      <c r="BA66" s="108"/>
      <c r="BB66" s="108"/>
      <c r="BC66" s="108"/>
      <c r="BD66" s="108"/>
      <c r="BE66" s="108"/>
      <c r="BF66" s="108"/>
      <c r="BG66" s="108"/>
      <c r="BH66" s="108"/>
      <c r="BI66" s="108"/>
      <c r="BJ66" s="108"/>
      <c r="BK66" s="108"/>
      <c r="BL66" s="108"/>
      <c r="BM66" s="108"/>
      <c r="BN66" s="108"/>
      <c r="BO66" s="108"/>
      <c r="BP66" s="108"/>
      <c r="BQ66" s="108"/>
      <c r="BR66" s="108"/>
      <c r="BS66" s="108"/>
      <c r="BT66" s="108"/>
      <c r="BU66" s="108"/>
      <c r="BV66" s="108"/>
      <c r="BW66" s="108"/>
      <c r="BX66" s="108"/>
      <c r="BY66" s="108"/>
      <c r="BZ66" s="108"/>
      <c r="CA66" s="108"/>
      <c r="CB66" s="108"/>
      <c r="CC66" s="108"/>
      <c r="CD66" s="108"/>
      <c r="CE66" s="108"/>
      <c r="CF66" s="108"/>
      <c r="CG66" s="108"/>
      <c r="CH66" s="108"/>
      <c r="CI66" s="108"/>
      <c r="CJ66" s="108"/>
      <c r="CK66" s="108"/>
      <c r="CL66" s="108"/>
      <c r="CM66" s="108"/>
      <c r="CN66" s="108"/>
      <c r="CO66" s="108"/>
      <c r="CP66" s="108"/>
      <c r="CQ66" s="108"/>
      <c r="CR66" s="108"/>
      <c r="CS66" s="108"/>
      <c r="CT66" s="108"/>
      <c r="CU66" s="108"/>
      <c r="CV66" s="108"/>
      <c r="CW66" s="108"/>
      <c r="CX66" s="108"/>
      <c r="CY66" s="108"/>
      <c r="CZ66" s="108"/>
      <c r="DA66" s="108"/>
      <c r="DB66" s="108"/>
      <c r="DC66" s="108"/>
      <c r="DD66" s="108"/>
      <c r="DE66" s="108"/>
      <c r="DF66" s="108"/>
      <c r="DG66" s="108"/>
      <c r="DH66" s="108"/>
      <c r="DI66" s="108"/>
      <c r="DJ66" s="108"/>
      <c r="DK66" s="108"/>
      <c r="DL66" s="108"/>
      <c r="DM66" s="108"/>
      <c r="DN66" s="108"/>
      <c r="DO66" s="108"/>
      <c r="DP66" s="108"/>
      <c r="DQ66" s="108"/>
      <c r="DR66" s="108"/>
      <c r="DS66" s="108"/>
      <c r="DT66" s="108"/>
      <c r="DU66" s="108"/>
      <c r="DV66" s="108"/>
      <c r="DW66" s="108"/>
      <c r="DX66" s="108"/>
      <c r="DY66" s="108"/>
      <c r="DZ66" s="108"/>
      <c r="EA66" s="108"/>
      <c r="EB66" s="108"/>
      <c r="EC66" s="108"/>
      <c r="ED66" s="108"/>
      <c r="EE66" s="108"/>
      <c r="EF66" s="108"/>
      <c r="EG66" s="108"/>
      <c r="EH66" s="108"/>
      <c r="EI66" s="108"/>
      <c r="EJ66" s="108"/>
      <c r="EK66" s="108"/>
      <c r="EL66" s="108"/>
      <c r="EM66" s="108"/>
      <c r="EN66" s="108"/>
      <c r="EO66" s="108"/>
      <c r="EP66" s="108"/>
      <c r="EQ66" s="108"/>
      <c r="ER66" s="108"/>
      <c r="ES66" s="108"/>
      <c r="ET66" s="108"/>
      <c r="EU66" s="108"/>
      <c r="EV66" s="108"/>
      <c r="EW66" s="108"/>
      <c r="EX66" s="108"/>
      <c r="EY66" s="108"/>
      <c r="EZ66" s="108"/>
      <c r="FA66" s="108"/>
      <c r="FB66" s="108"/>
      <c r="FC66" s="108"/>
      <c r="FD66" s="108"/>
      <c r="FE66" s="108"/>
      <c r="FF66" s="108"/>
      <c r="FG66" s="108"/>
      <c r="FH66" s="108"/>
      <c r="FI66" s="108"/>
      <c r="FJ66" s="108"/>
      <c r="FK66" s="108"/>
      <c r="FL66" s="108"/>
      <c r="FM66" s="108"/>
      <c r="FN66" s="108"/>
      <c r="FO66" s="108"/>
      <c r="FP66" s="108"/>
      <c r="FQ66" s="108"/>
      <c r="FR66" s="108"/>
      <c r="FS66" s="108"/>
      <c r="FT66" s="108"/>
    </row>
    <row r="67" spans="1:176" s="109" customFormat="1">
      <c r="A67" s="115" t="s">
        <v>180</v>
      </c>
      <c r="B67" s="119" t="s">
        <v>181</v>
      </c>
      <c r="C67" s="112" t="s">
        <v>182</v>
      </c>
      <c r="D67" s="113" t="s">
        <v>15</v>
      </c>
      <c r="E67" s="113">
        <v>4500</v>
      </c>
      <c r="F67" s="113"/>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08"/>
      <c r="AH67" s="108"/>
      <c r="AI67" s="108"/>
      <c r="AJ67" s="108"/>
      <c r="AK67" s="108"/>
      <c r="AL67" s="108"/>
      <c r="AM67" s="108"/>
      <c r="AN67" s="108"/>
      <c r="AO67" s="108"/>
      <c r="AP67" s="108"/>
      <c r="AQ67" s="108"/>
      <c r="AR67" s="108"/>
      <c r="AS67" s="108"/>
      <c r="AT67" s="108"/>
      <c r="AU67" s="108"/>
      <c r="AV67" s="108"/>
      <c r="AW67" s="108"/>
      <c r="AX67" s="108"/>
      <c r="AY67" s="108"/>
      <c r="AZ67" s="108"/>
      <c r="BA67" s="108"/>
      <c r="BB67" s="108"/>
      <c r="BC67" s="108"/>
      <c r="BD67" s="108"/>
      <c r="BE67" s="108"/>
      <c r="BF67" s="108"/>
      <c r="BG67" s="108"/>
      <c r="BH67" s="108"/>
      <c r="BI67" s="108"/>
      <c r="BJ67" s="108"/>
      <c r="BK67" s="108"/>
      <c r="BL67" s="108"/>
      <c r="BM67" s="108"/>
      <c r="BN67" s="108"/>
      <c r="BO67" s="108"/>
      <c r="BP67" s="108"/>
      <c r="BQ67" s="108"/>
      <c r="BR67" s="108"/>
      <c r="BS67" s="108"/>
      <c r="BT67" s="108"/>
      <c r="BU67" s="108"/>
      <c r="BV67" s="108"/>
      <c r="BW67" s="108"/>
      <c r="BX67" s="108"/>
      <c r="BY67" s="108"/>
      <c r="BZ67" s="108"/>
      <c r="CA67" s="108"/>
      <c r="CB67" s="108"/>
      <c r="CC67" s="108"/>
      <c r="CD67" s="108"/>
      <c r="CE67" s="108"/>
      <c r="CF67" s="108"/>
      <c r="CG67" s="108"/>
      <c r="CH67" s="108"/>
      <c r="CI67" s="108"/>
      <c r="CJ67" s="108"/>
      <c r="CK67" s="108"/>
      <c r="CL67" s="108"/>
      <c r="CM67" s="108"/>
      <c r="CN67" s="108"/>
      <c r="CO67" s="108"/>
      <c r="CP67" s="108"/>
      <c r="CQ67" s="108"/>
      <c r="CR67" s="108"/>
      <c r="CS67" s="108"/>
      <c r="CT67" s="108"/>
      <c r="CU67" s="108"/>
      <c r="CV67" s="108"/>
      <c r="CW67" s="108"/>
      <c r="CX67" s="108"/>
      <c r="CY67" s="108"/>
      <c r="CZ67" s="108"/>
      <c r="DA67" s="108"/>
      <c r="DB67" s="108"/>
      <c r="DC67" s="108"/>
      <c r="DD67" s="108"/>
      <c r="DE67" s="108"/>
      <c r="DF67" s="108"/>
      <c r="DG67" s="108"/>
      <c r="DH67" s="108"/>
      <c r="DI67" s="108"/>
      <c r="DJ67" s="108"/>
      <c r="DK67" s="108"/>
      <c r="DL67" s="108"/>
      <c r="DM67" s="108"/>
      <c r="DN67" s="108"/>
      <c r="DO67" s="108"/>
      <c r="DP67" s="108"/>
      <c r="DQ67" s="108"/>
      <c r="DR67" s="108"/>
      <c r="DS67" s="108"/>
      <c r="DT67" s="108"/>
      <c r="DU67" s="108"/>
      <c r="DV67" s="108"/>
      <c r="DW67" s="108"/>
      <c r="DX67" s="108"/>
      <c r="DY67" s="108"/>
      <c r="DZ67" s="108"/>
      <c r="EA67" s="108"/>
      <c r="EB67" s="108"/>
      <c r="EC67" s="108"/>
      <c r="ED67" s="108"/>
      <c r="EE67" s="108"/>
      <c r="EF67" s="108"/>
      <c r="EG67" s="108"/>
      <c r="EH67" s="108"/>
      <c r="EI67" s="108"/>
      <c r="EJ67" s="108"/>
      <c r="EK67" s="108"/>
      <c r="EL67" s="108"/>
      <c r="EM67" s="108"/>
      <c r="EN67" s="108"/>
      <c r="EO67" s="108"/>
      <c r="EP67" s="108"/>
      <c r="EQ67" s="108"/>
      <c r="ER67" s="108"/>
      <c r="ES67" s="108"/>
      <c r="ET67" s="108"/>
      <c r="EU67" s="108"/>
      <c r="EV67" s="108"/>
      <c r="EW67" s="108"/>
      <c r="EX67" s="108"/>
      <c r="EY67" s="108"/>
      <c r="EZ67" s="108"/>
      <c r="FA67" s="108"/>
      <c r="FB67" s="108"/>
      <c r="FC67" s="108"/>
      <c r="FD67" s="108"/>
      <c r="FE67" s="108"/>
      <c r="FF67" s="108"/>
      <c r="FG67" s="108"/>
      <c r="FH67" s="108"/>
      <c r="FI67" s="108"/>
      <c r="FJ67" s="108"/>
      <c r="FK67" s="108"/>
      <c r="FL67" s="108"/>
      <c r="FM67" s="108"/>
      <c r="FN67" s="108"/>
      <c r="FO67" s="108"/>
      <c r="FP67" s="108"/>
      <c r="FQ67" s="108"/>
      <c r="FR67" s="108"/>
      <c r="FS67" s="108"/>
      <c r="FT67" s="108"/>
    </row>
    <row r="68" spans="1:176" s="109" customFormat="1">
      <c r="A68" s="115"/>
      <c r="B68" s="119"/>
      <c r="C68" s="112"/>
      <c r="D68" s="113"/>
      <c r="E68" s="113"/>
      <c r="F68" s="113"/>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08"/>
      <c r="AH68" s="108"/>
      <c r="AI68" s="108"/>
      <c r="AJ68" s="108"/>
      <c r="AK68" s="108"/>
      <c r="AL68" s="108"/>
      <c r="AM68" s="108"/>
      <c r="AN68" s="108"/>
      <c r="AO68" s="108"/>
      <c r="AP68" s="108"/>
      <c r="AQ68" s="108"/>
      <c r="AR68" s="108"/>
      <c r="AS68" s="108"/>
      <c r="AT68" s="108"/>
      <c r="AU68" s="108"/>
      <c r="AV68" s="108"/>
      <c r="AW68" s="108"/>
      <c r="AX68" s="108"/>
      <c r="AY68" s="108"/>
      <c r="AZ68" s="108"/>
      <c r="BA68" s="108"/>
      <c r="BB68" s="108"/>
      <c r="BC68" s="108"/>
      <c r="BD68" s="108"/>
      <c r="BE68" s="108"/>
      <c r="BF68" s="108"/>
      <c r="BG68" s="108"/>
      <c r="BH68" s="108"/>
      <c r="BI68" s="108"/>
      <c r="BJ68" s="108"/>
      <c r="BK68" s="108"/>
      <c r="BL68" s="108"/>
      <c r="BM68" s="108"/>
      <c r="BN68" s="108"/>
      <c r="BO68" s="108"/>
      <c r="BP68" s="108"/>
      <c r="BQ68" s="108"/>
      <c r="BR68" s="108"/>
      <c r="BS68" s="108"/>
      <c r="BT68" s="108"/>
      <c r="BU68" s="108"/>
      <c r="BV68" s="108"/>
      <c r="BW68" s="108"/>
      <c r="BX68" s="108"/>
      <c r="BY68" s="108"/>
      <c r="BZ68" s="108"/>
      <c r="CA68" s="108"/>
      <c r="CB68" s="108"/>
      <c r="CC68" s="108"/>
      <c r="CD68" s="108"/>
      <c r="CE68" s="108"/>
      <c r="CF68" s="108"/>
      <c r="CG68" s="108"/>
      <c r="CH68" s="108"/>
      <c r="CI68" s="108"/>
      <c r="CJ68" s="108"/>
      <c r="CK68" s="108"/>
      <c r="CL68" s="108"/>
      <c r="CM68" s="108"/>
      <c r="CN68" s="108"/>
      <c r="CO68" s="108"/>
      <c r="CP68" s="108"/>
      <c r="CQ68" s="108"/>
      <c r="CR68" s="108"/>
      <c r="CS68" s="108"/>
      <c r="CT68" s="108"/>
      <c r="CU68" s="108"/>
      <c r="CV68" s="108"/>
      <c r="CW68" s="108"/>
      <c r="CX68" s="108"/>
      <c r="CY68" s="108"/>
      <c r="CZ68" s="108"/>
      <c r="DA68" s="108"/>
      <c r="DB68" s="108"/>
      <c r="DC68" s="108"/>
      <c r="DD68" s="108"/>
      <c r="DE68" s="108"/>
      <c r="DF68" s="108"/>
      <c r="DG68" s="108"/>
      <c r="DH68" s="108"/>
      <c r="DI68" s="108"/>
      <c r="DJ68" s="108"/>
      <c r="DK68" s="108"/>
      <c r="DL68" s="108"/>
      <c r="DM68" s="108"/>
      <c r="DN68" s="108"/>
      <c r="DO68" s="108"/>
      <c r="DP68" s="108"/>
      <c r="DQ68" s="108"/>
      <c r="DR68" s="108"/>
      <c r="DS68" s="108"/>
      <c r="DT68" s="108"/>
      <c r="DU68" s="108"/>
      <c r="DV68" s="108"/>
      <c r="DW68" s="108"/>
      <c r="DX68" s="108"/>
      <c r="DY68" s="108"/>
      <c r="DZ68" s="108"/>
      <c r="EA68" s="108"/>
      <c r="EB68" s="108"/>
      <c r="EC68" s="108"/>
      <c r="ED68" s="108"/>
      <c r="EE68" s="108"/>
      <c r="EF68" s="108"/>
      <c r="EG68" s="108"/>
      <c r="EH68" s="108"/>
      <c r="EI68" s="108"/>
      <c r="EJ68" s="108"/>
      <c r="EK68" s="108"/>
      <c r="EL68" s="108"/>
      <c r="EM68" s="108"/>
      <c r="EN68" s="108"/>
      <c r="EO68" s="108"/>
      <c r="EP68" s="108"/>
      <c r="EQ68" s="108"/>
      <c r="ER68" s="108"/>
      <c r="ES68" s="108"/>
      <c r="ET68" s="108"/>
      <c r="EU68" s="108"/>
      <c r="EV68" s="108"/>
      <c r="EW68" s="108"/>
      <c r="EX68" s="108"/>
      <c r="EY68" s="108"/>
      <c r="EZ68" s="108"/>
      <c r="FA68" s="108"/>
      <c r="FB68" s="108"/>
      <c r="FC68" s="108"/>
      <c r="FD68" s="108"/>
      <c r="FE68" s="108"/>
      <c r="FF68" s="108"/>
      <c r="FG68" s="108"/>
      <c r="FH68" s="108"/>
      <c r="FI68" s="108"/>
      <c r="FJ68" s="108"/>
      <c r="FK68" s="108"/>
      <c r="FL68" s="108"/>
      <c r="FM68" s="108"/>
      <c r="FN68" s="108"/>
      <c r="FO68" s="108"/>
      <c r="FP68" s="108"/>
      <c r="FQ68" s="108"/>
      <c r="FR68" s="108"/>
      <c r="FS68" s="108"/>
      <c r="FT68" s="108"/>
    </row>
    <row r="69" spans="1:176" s="109" customFormat="1">
      <c r="A69" s="115" t="s">
        <v>183</v>
      </c>
      <c r="B69" s="119" t="s">
        <v>184</v>
      </c>
      <c r="C69" s="112" t="s">
        <v>182</v>
      </c>
      <c r="D69" s="113" t="s">
        <v>15</v>
      </c>
      <c r="E69" s="113">
        <v>5000</v>
      </c>
      <c r="F69" s="113"/>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08"/>
      <c r="AH69" s="108"/>
      <c r="AI69" s="108"/>
      <c r="AJ69" s="108"/>
      <c r="AK69" s="108"/>
      <c r="AL69" s="108"/>
      <c r="AM69" s="108"/>
      <c r="AN69" s="108"/>
      <c r="AO69" s="108"/>
      <c r="AP69" s="108"/>
      <c r="AQ69" s="108"/>
      <c r="AR69" s="108"/>
      <c r="AS69" s="108"/>
      <c r="AT69" s="108"/>
      <c r="AU69" s="108"/>
      <c r="AV69" s="108"/>
      <c r="AW69" s="108"/>
      <c r="AX69" s="108"/>
      <c r="AY69" s="108"/>
      <c r="AZ69" s="108"/>
      <c r="BA69" s="108"/>
      <c r="BB69" s="108"/>
      <c r="BC69" s="108"/>
      <c r="BD69" s="108"/>
      <c r="BE69" s="108"/>
      <c r="BF69" s="108"/>
      <c r="BG69" s="108"/>
      <c r="BH69" s="108"/>
      <c r="BI69" s="108"/>
      <c r="BJ69" s="108"/>
      <c r="BK69" s="108"/>
      <c r="BL69" s="108"/>
      <c r="BM69" s="108"/>
      <c r="BN69" s="108"/>
      <c r="BO69" s="108"/>
      <c r="BP69" s="108"/>
      <c r="BQ69" s="108"/>
      <c r="BR69" s="108"/>
      <c r="BS69" s="108"/>
      <c r="BT69" s="108"/>
      <c r="BU69" s="108"/>
      <c r="BV69" s="108"/>
      <c r="BW69" s="108"/>
      <c r="BX69" s="108"/>
      <c r="BY69" s="108"/>
      <c r="BZ69" s="108"/>
      <c r="CA69" s="108"/>
      <c r="CB69" s="108"/>
      <c r="CC69" s="108"/>
      <c r="CD69" s="108"/>
      <c r="CE69" s="108"/>
      <c r="CF69" s="108"/>
      <c r="CG69" s="108"/>
      <c r="CH69" s="108"/>
      <c r="CI69" s="108"/>
      <c r="CJ69" s="108"/>
      <c r="CK69" s="108"/>
      <c r="CL69" s="108"/>
      <c r="CM69" s="108"/>
      <c r="CN69" s="108"/>
      <c r="CO69" s="108"/>
      <c r="CP69" s="108"/>
      <c r="CQ69" s="108"/>
      <c r="CR69" s="108"/>
      <c r="CS69" s="108"/>
      <c r="CT69" s="108"/>
      <c r="CU69" s="108"/>
      <c r="CV69" s="108"/>
      <c r="CW69" s="108"/>
      <c r="CX69" s="108"/>
      <c r="CY69" s="108"/>
      <c r="CZ69" s="108"/>
      <c r="DA69" s="108"/>
      <c r="DB69" s="108"/>
      <c r="DC69" s="108"/>
      <c r="DD69" s="108"/>
      <c r="DE69" s="108"/>
      <c r="DF69" s="108"/>
      <c r="DG69" s="108"/>
      <c r="DH69" s="108"/>
      <c r="DI69" s="108"/>
      <c r="DJ69" s="108"/>
      <c r="DK69" s="108"/>
      <c r="DL69" s="108"/>
      <c r="DM69" s="108"/>
      <c r="DN69" s="108"/>
      <c r="DO69" s="108"/>
      <c r="DP69" s="108"/>
      <c r="DQ69" s="108"/>
      <c r="DR69" s="108"/>
      <c r="DS69" s="108"/>
      <c r="DT69" s="108"/>
      <c r="DU69" s="108"/>
      <c r="DV69" s="108"/>
      <c r="DW69" s="108"/>
      <c r="DX69" s="108"/>
      <c r="DY69" s="108"/>
      <c r="DZ69" s="108"/>
      <c r="EA69" s="108"/>
      <c r="EB69" s="108"/>
      <c r="EC69" s="108"/>
      <c r="ED69" s="108"/>
      <c r="EE69" s="108"/>
      <c r="EF69" s="108"/>
      <c r="EG69" s="108"/>
      <c r="EH69" s="108"/>
      <c r="EI69" s="108"/>
      <c r="EJ69" s="108"/>
      <c r="EK69" s="108"/>
      <c r="EL69" s="108"/>
      <c r="EM69" s="108"/>
      <c r="EN69" s="108"/>
      <c r="EO69" s="108"/>
      <c r="EP69" s="108"/>
      <c r="EQ69" s="108"/>
      <c r="ER69" s="108"/>
      <c r="ES69" s="108"/>
      <c r="ET69" s="108"/>
      <c r="EU69" s="108"/>
      <c r="EV69" s="108"/>
      <c r="EW69" s="108"/>
      <c r="EX69" s="108"/>
      <c r="EY69" s="108"/>
      <c r="EZ69" s="108"/>
      <c r="FA69" s="108"/>
      <c r="FB69" s="108"/>
      <c r="FC69" s="108"/>
      <c r="FD69" s="108"/>
      <c r="FE69" s="108"/>
      <c r="FF69" s="108"/>
      <c r="FG69" s="108"/>
      <c r="FH69" s="108"/>
      <c r="FI69" s="108"/>
      <c r="FJ69" s="108"/>
      <c r="FK69" s="108"/>
      <c r="FL69" s="108"/>
      <c r="FM69" s="108"/>
      <c r="FN69" s="108"/>
      <c r="FO69" s="108"/>
      <c r="FP69" s="108"/>
      <c r="FQ69" s="108"/>
      <c r="FR69" s="108"/>
      <c r="FS69" s="108"/>
      <c r="FT69" s="108"/>
    </row>
    <row r="70" spans="1:176" s="109" customFormat="1">
      <c r="A70" s="115"/>
      <c r="B70" s="119"/>
      <c r="C70" s="112"/>
      <c r="D70" s="113"/>
      <c r="E70" s="113"/>
      <c r="F70" s="113"/>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08"/>
      <c r="AH70" s="108"/>
      <c r="AI70" s="108"/>
      <c r="AJ70" s="108"/>
      <c r="AK70" s="108"/>
      <c r="AL70" s="108"/>
      <c r="AM70" s="108"/>
      <c r="AN70" s="108"/>
      <c r="AO70" s="108"/>
      <c r="AP70" s="108"/>
      <c r="AQ70" s="108"/>
      <c r="AR70" s="108"/>
      <c r="AS70" s="108"/>
      <c r="AT70" s="108"/>
      <c r="AU70" s="108"/>
      <c r="AV70" s="108"/>
      <c r="AW70" s="108"/>
      <c r="AX70" s="108"/>
      <c r="AY70" s="108"/>
      <c r="AZ70" s="108"/>
      <c r="BA70" s="108"/>
      <c r="BB70" s="108"/>
      <c r="BC70" s="108"/>
      <c r="BD70" s="108"/>
      <c r="BE70" s="108"/>
      <c r="BF70" s="108"/>
      <c r="BG70" s="108"/>
      <c r="BH70" s="108"/>
      <c r="BI70" s="108"/>
      <c r="BJ70" s="108"/>
      <c r="BK70" s="108"/>
      <c r="BL70" s="108"/>
      <c r="BM70" s="108"/>
      <c r="BN70" s="108"/>
      <c r="BO70" s="108"/>
      <c r="BP70" s="108"/>
      <c r="BQ70" s="108"/>
      <c r="BR70" s="108"/>
      <c r="BS70" s="108"/>
      <c r="BT70" s="108"/>
      <c r="BU70" s="108"/>
      <c r="BV70" s="108"/>
      <c r="BW70" s="108"/>
      <c r="BX70" s="108"/>
      <c r="BY70" s="108"/>
      <c r="BZ70" s="108"/>
      <c r="CA70" s="108"/>
      <c r="CB70" s="108"/>
      <c r="CC70" s="108"/>
      <c r="CD70" s="108"/>
      <c r="CE70" s="108"/>
      <c r="CF70" s="108"/>
      <c r="CG70" s="108"/>
      <c r="CH70" s="108"/>
      <c r="CI70" s="108"/>
      <c r="CJ70" s="108"/>
      <c r="CK70" s="108"/>
      <c r="CL70" s="108"/>
      <c r="CM70" s="108"/>
      <c r="CN70" s="108"/>
      <c r="CO70" s="108"/>
      <c r="CP70" s="108"/>
      <c r="CQ70" s="108"/>
      <c r="CR70" s="108"/>
      <c r="CS70" s="108"/>
      <c r="CT70" s="108"/>
      <c r="CU70" s="108"/>
      <c r="CV70" s="108"/>
      <c r="CW70" s="108"/>
      <c r="CX70" s="108"/>
      <c r="CY70" s="108"/>
      <c r="CZ70" s="108"/>
      <c r="DA70" s="108"/>
      <c r="DB70" s="108"/>
      <c r="DC70" s="108"/>
      <c r="DD70" s="108"/>
      <c r="DE70" s="108"/>
      <c r="DF70" s="108"/>
      <c r="DG70" s="108"/>
      <c r="DH70" s="108"/>
      <c r="DI70" s="108"/>
      <c r="DJ70" s="108"/>
      <c r="DK70" s="108"/>
      <c r="DL70" s="108"/>
      <c r="DM70" s="108"/>
      <c r="DN70" s="108"/>
      <c r="DO70" s="108"/>
      <c r="DP70" s="108"/>
      <c r="DQ70" s="108"/>
      <c r="DR70" s="108"/>
      <c r="DS70" s="108"/>
      <c r="DT70" s="108"/>
      <c r="DU70" s="108"/>
      <c r="DV70" s="108"/>
      <c r="DW70" s="108"/>
      <c r="DX70" s="108"/>
      <c r="DY70" s="108"/>
      <c r="DZ70" s="108"/>
      <c r="EA70" s="108"/>
      <c r="EB70" s="108"/>
      <c r="EC70" s="108"/>
      <c r="ED70" s="108"/>
      <c r="EE70" s="108"/>
      <c r="EF70" s="108"/>
      <c r="EG70" s="108"/>
      <c r="EH70" s="108"/>
      <c r="EI70" s="108"/>
      <c r="EJ70" s="108"/>
      <c r="EK70" s="108"/>
      <c r="EL70" s="108"/>
      <c r="EM70" s="108"/>
      <c r="EN70" s="108"/>
      <c r="EO70" s="108"/>
      <c r="EP70" s="108"/>
      <c r="EQ70" s="108"/>
      <c r="ER70" s="108"/>
      <c r="ES70" s="108"/>
      <c r="ET70" s="108"/>
      <c r="EU70" s="108"/>
      <c r="EV70" s="108"/>
      <c r="EW70" s="108"/>
      <c r="EX70" s="108"/>
      <c r="EY70" s="108"/>
      <c r="EZ70" s="108"/>
      <c r="FA70" s="108"/>
      <c r="FB70" s="108"/>
      <c r="FC70" s="108"/>
      <c r="FD70" s="108"/>
      <c r="FE70" s="108"/>
      <c r="FF70" s="108"/>
      <c r="FG70" s="108"/>
      <c r="FH70" s="108"/>
      <c r="FI70" s="108"/>
      <c r="FJ70" s="108"/>
      <c r="FK70" s="108"/>
      <c r="FL70" s="108"/>
      <c r="FM70" s="108"/>
      <c r="FN70" s="108"/>
      <c r="FO70" s="108"/>
      <c r="FP70" s="108"/>
      <c r="FQ70" s="108"/>
      <c r="FR70" s="108"/>
      <c r="FS70" s="108"/>
      <c r="FT70" s="108"/>
    </row>
    <row r="71" spans="1:176" s="109" customFormat="1" ht="26.4">
      <c r="A71" s="115" t="s">
        <v>262</v>
      </c>
      <c r="B71" s="119" t="s">
        <v>263</v>
      </c>
      <c r="C71" s="112" t="s">
        <v>21</v>
      </c>
      <c r="D71" s="113"/>
      <c r="E71" s="113">
        <v>5500</v>
      </c>
      <c r="F71" s="113">
        <f>D71*E71</f>
        <v>0</v>
      </c>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08"/>
      <c r="AH71" s="108"/>
      <c r="AI71" s="108"/>
      <c r="AJ71" s="108"/>
      <c r="AK71" s="108"/>
      <c r="AL71" s="108"/>
      <c r="AM71" s="108"/>
      <c r="AN71" s="108"/>
      <c r="AO71" s="108"/>
      <c r="AP71" s="108"/>
      <c r="AQ71" s="108"/>
      <c r="AR71" s="108"/>
      <c r="AS71" s="108"/>
      <c r="AT71" s="108"/>
      <c r="AU71" s="108"/>
      <c r="AV71" s="108"/>
      <c r="AW71" s="108"/>
      <c r="AX71" s="108"/>
      <c r="AY71" s="108"/>
      <c r="AZ71" s="108"/>
      <c r="BA71" s="108"/>
      <c r="BB71" s="108"/>
      <c r="BC71" s="108"/>
      <c r="BD71" s="108"/>
      <c r="BE71" s="108"/>
      <c r="BF71" s="108"/>
      <c r="BG71" s="108"/>
      <c r="BH71" s="108"/>
      <c r="BI71" s="108"/>
      <c r="BJ71" s="108"/>
      <c r="BK71" s="108"/>
      <c r="BL71" s="108"/>
      <c r="BM71" s="108"/>
      <c r="BN71" s="108"/>
      <c r="BO71" s="108"/>
      <c r="BP71" s="108"/>
      <c r="BQ71" s="108"/>
      <c r="BR71" s="108"/>
      <c r="BS71" s="108"/>
      <c r="BT71" s="108"/>
      <c r="BU71" s="108"/>
      <c r="BV71" s="108"/>
      <c r="BW71" s="108"/>
      <c r="BX71" s="108"/>
      <c r="BY71" s="108"/>
      <c r="BZ71" s="108"/>
      <c r="CA71" s="108"/>
      <c r="CB71" s="108"/>
      <c r="CC71" s="108"/>
      <c r="CD71" s="108"/>
      <c r="CE71" s="108"/>
      <c r="CF71" s="108"/>
      <c r="CG71" s="108"/>
      <c r="CH71" s="108"/>
      <c r="CI71" s="108"/>
      <c r="CJ71" s="108"/>
      <c r="CK71" s="108"/>
      <c r="CL71" s="108"/>
      <c r="CM71" s="108"/>
      <c r="CN71" s="108"/>
      <c r="CO71" s="108"/>
      <c r="CP71" s="108"/>
      <c r="CQ71" s="108"/>
      <c r="CR71" s="108"/>
      <c r="CS71" s="108"/>
      <c r="CT71" s="108"/>
      <c r="CU71" s="108"/>
      <c r="CV71" s="108"/>
      <c r="CW71" s="108"/>
      <c r="CX71" s="108"/>
      <c r="CY71" s="108"/>
      <c r="CZ71" s="108"/>
      <c r="DA71" s="108"/>
      <c r="DB71" s="108"/>
      <c r="DC71" s="108"/>
      <c r="DD71" s="108"/>
      <c r="DE71" s="108"/>
      <c r="DF71" s="108"/>
      <c r="DG71" s="108"/>
      <c r="DH71" s="108"/>
      <c r="DI71" s="108"/>
      <c r="DJ71" s="108"/>
      <c r="DK71" s="108"/>
      <c r="DL71" s="108"/>
      <c r="DM71" s="108"/>
      <c r="DN71" s="108"/>
      <c r="DO71" s="108"/>
      <c r="DP71" s="108"/>
      <c r="DQ71" s="108"/>
      <c r="DR71" s="108"/>
      <c r="DS71" s="108"/>
      <c r="DT71" s="108"/>
      <c r="DU71" s="108"/>
      <c r="DV71" s="108"/>
      <c r="DW71" s="108"/>
      <c r="DX71" s="108"/>
      <c r="DY71" s="108"/>
      <c r="DZ71" s="108"/>
      <c r="EA71" s="108"/>
      <c r="EB71" s="108"/>
      <c r="EC71" s="108"/>
      <c r="ED71" s="108"/>
      <c r="EE71" s="108"/>
      <c r="EF71" s="108"/>
      <c r="EG71" s="108"/>
      <c r="EH71" s="108"/>
      <c r="EI71" s="108"/>
      <c r="EJ71" s="108"/>
      <c r="EK71" s="108"/>
      <c r="EL71" s="108"/>
      <c r="EM71" s="108"/>
      <c r="EN71" s="108"/>
      <c r="EO71" s="108"/>
      <c r="EP71" s="108"/>
      <c r="EQ71" s="108"/>
      <c r="ER71" s="108"/>
      <c r="ES71" s="108"/>
      <c r="ET71" s="108"/>
      <c r="EU71" s="108"/>
      <c r="EV71" s="108"/>
      <c r="EW71" s="108"/>
      <c r="EX71" s="108"/>
      <c r="EY71" s="108"/>
      <c r="EZ71" s="108"/>
      <c r="FA71" s="108"/>
      <c r="FB71" s="108"/>
      <c r="FC71" s="108"/>
      <c r="FD71" s="108"/>
      <c r="FE71" s="108"/>
      <c r="FF71" s="108"/>
      <c r="FG71" s="108"/>
      <c r="FH71" s="108"/>
      <c r="FI71" s="108"/>
      <c r="FJ71" s="108"/>
      <c r="FK71" s="108"/>
      <c r="FL71" s="108"/>
      <c r="FM71" s="108"/>
      <c r="FN71" s="108"/>
      <c r="FO71" s="108"/>
      <c r="FP71" s="108"/>
      <c r="FQ71" s="108"/>
      <c r="FR71" s="108"/>
      <c r="FS71" s="108"/>
      <c r="FT71" s="108"/>
    </row>
    <row r="72" spans="1:176" s="109" customFormat="1">
      <c r="A72" s="115"/>
      <c r="B72" s="119"/>
      <c r="C72" s="112"/>
      <c r="D72" s="113"/>
      <c r="E72" s="113"/>
      <c r="F72" s="113"/>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08"/>
      <c r="AH72" s="108"/>
      <c r="AI72" s="108"/>
      <c r="AJ72" s="108"/>
      <c r="AK72" s="108"/>
      <c r="AL72" s="108"/>
      <c r="AM72" s="108"/>
      <c r="AN72" s="108"/>
      <c r="AO72" s="108"/>
      <c r="AP72" s="108"/>
      <c r="AQ72" s="108"/>
      <c r="AR72" s="108"/>
      <c r="AS72" s="108"/>
      <c r="AT72" s="108"/>
      <c r="AU72" s="108"/>
      <c r="AV72" s="108"/>
      <c r="AW72" s="108"/>
      <c r="AX72" s="108"/>
      <c r="AY72" s="108"/>
      <c r="AZ72" s="108"/>
      <c r="BA72" s="108"/>
      <c r="BB72" s="108"/>
      <c r="BC72" s="108"/>
      <c r="BD72" s="108"/>
      <c r="BE72" s="108"/>
      <c r="BF72" s="108"/>
      <c r="BG72" s="108"/>
      <c r="BH72" s="108"/>
      <c r="BI72" s="108"/>
      <c r="BJ72" s="108"/>
      <c r="BK72" s="108"/>
      <c r="BL72" s="108"/>
      <c r="BM72" s="108"/>
      <c r="BN72" s="108"/>
      <c r="BO72" s="108"/>
      <c r="BP72" s="108"/>
      <c r="BQ72" s="108"/>
      <c r="BR72" s="108"/>
      <c r="BS72" s="108"/>
      <c r="BT72" s="108"/>
      <c r="BU72" s="108"/>
      <c r="BV72" s="108"/>
      <c r="BW72" s="108"/>
      <c r="BX72" s="108"/>
      <c r="BY72" s="108"/>
      <c r="BZ72" s="108"/>
      <c r="CA72" s="108"/>
      <c r="CB72" s="108"/>
      <c r="CC72" s="108"/>
      <c r="CD72" s="108"/>
      <c r="CE72" s="108"/>
      <c r="CF72" s="108"/>
      <c r="CG72" s="108"/>
      <c r="CH72" s="108"/>
      <c r="CI72" s="108"/>
      <c r="CJ72" s="108"/>
      <c r="CK72" s="108"/>
      <c r="CL72" s="108"/>
      <c r="CM72" s="108"/>
      <c r="CN72" s="108"/>
      <c r="CO72" s="108"/>
      <c r="CP72" s="108"/>
      <c r="CQ72" s="108"/>
      <c r="CR72" s="108"/>
      <c r="CS72" s="108"/>
      <c r="CT72" s="108"/>
      <c r="CU72" s="108"/>
      <c r="CV72" s="108"/>
      <c r="CW72" s="108"/>
      <c r="CX72" s="108"/>
      <c r="CY72" s="108"/>
      <c r="CZ72" s="108"/>
      <c r="DA72" s="108"/>
      <c r="DB72" s="108"/>
      <c r="DC72" s="108"/>
      <c r="DD72" s="108"/>
      <c r="DE72" s="108"/>
      <c r="DF72" s="108"/>
      <c r="DG72" s="108"/>
      <c r="DH72" s="108"/>
      <c r="DI72" s="108"/>
      <c r="DJ72" s="108"/>
      <c r="DK72" s="108"/>
      <c r="DL72" s="108"/>
      <c r="DM72" s="108"/>
      <c r="DN72" s="108"/>
      <c r="DO72" s="108"/>
      <c r="DP72" s="108"/>
      <c r="DQ72" s="108"/>
      <c r="DR72" s="108"/>
      <c r="DS72" s="108"/>
      <c r="DT72" s="108"/>
      <c r="DU72" s="108"/>
      <c r="DV72" s="108"/>
      <c r="DW72" s="108"/>
      <c r="DX72" s="108"/>
      <c r="DY72" s="108"/>
      <c r="DZ72" s="108"/>
      <c r="EA72" s="108"/>
      <c r="EB72" s="108"/>
      <c r="EC72" s="108"/>
      <c r="ED72" s="108"/>
      <c r="EE72" s="108"/>
      <c r="EF72" s="108"/>
      <c r="EG72" s="108"/>
      <c r="EH72" s="108"/>
      <c r="EI72" s="108"/>
      <c r="EJ72" s="108"/>
      <c r="EK72" s="108"/>
      <c r="EL72" s="108"/>
      <c r="EM72" s="108"/>
      <c r="EN72" s="108"/>
      <c r="EO72" s="108"/>
      <c r="EP72" s="108"/>
      <c r="EQ72" s="108"/>
      <c r="ER72" s="108"/>
      <c r="ES72" s="108"/>
      <c r="ET72" s="108"/>
      <c r="EU72" s="108"/>
      <c r="EV72" s="108"/>
      <c r="EW72" s="108"/>
      <c r="EX72" s="108"/>
      <c r="EY72" s="108"/>
      <c r="EZ72" s="108"/>
      <c r="FA72" s="108"/>
      <c r="FB72" s="108"/>
      <c r="FC72" s="108"/>
      <c r="FD72" s="108"/>
      <c r="FE72" s="108"/>
      <c r="FF72" s="108"/>
      <c r="FG72" s="108"/>
      <c r="FH72" s="108"/>
      <c r="FI72" s="108"/>
      <c r="FJ72" s="108"/>
      <c r="FK72" s="108"/>
      <c r="FL72" s="108"/>
      <c r="FM72" s="108"/>
      <c r="FN72" s="108"/>
      <c r="FO72" s="108"/>
      <c r="FP72" s="108"/>
      <c r="FQ72" s="108"/>
      <c r="FR72" s="108"/>
      <c r="FS72" s="108"/>
      <c r="FT72" s="108"/>
    </row>
    <row r="73" spans="1:176" s="109" customFormat="1">
      <c r="A73" s="115" t="s">
        <v>264</v>
      </c>
      <c r="B73" s="118" t="s">
        <v>187</v>
      </c>
      <c r="C73" s="112"/>
      <c r="D73" s="113"/>
      <c r="E73" s="113"/>
      <c r="F73" s="113"/>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08"/>
      <c r="AH73" s="108"/>
      <c r="AI73" s="108"/>
      <c r="AJ73" s="108"/>
      <c r="AK73" s="108"/>
      <c r="AL73" s="108"/>
      <c r="AM73" s="108"/>
      <c r="AN73" s="108"/>
      <c r="AO73" s="108"/>
      <c r="AP73" s="108"/>
      <c r="AQ73" s="108"/>
      <c r="AR73" s="108"/>
      <c r="AS73" s="108"/>
      <c r="AT73" s="108"/>
      <c r="AU73" s="108"/>
      <c r="AV73" s="108"/>
      <c r="AW73" s="108"/>
      <c r="AX73" s="108"/>
      <c r="AY73" s="108"/>
      <c r="AZ73" s="108"/>
      <c r="BA73" s="108"/>
      <c r="BB73" s="108"/>
      <c r="BC73" s="108"/>
      <c r="BD73" s="108"/>
      <c r="BE73" s="108"/>
      <c r="BF73" s="108"/>
      <c r="BG73" s="108"/>
      <c r="BH73" s="108"/>
      <c r="BI73" s="108"/>
      <c r="BJ73" s="108"/>
      <c r="BK73" s="108"/>
      <c r="BL73" s="108"/>
      <c r="BM73" s="108"/>
      <c r="BN73" s="108"/>
      <c r="BO73" s="108"/>
      <c r="BP73" s="108"/>
      <c r="BQ73" s="108"/>
      <c r="BR73" s="108"/>
      <c r="BS73" s="108"/>
      <c r="BT73" s="108"/>
      <c r="BU73" s="108"/>
      <c r="BV73" s="108"/>
      <c r="BW73" s="108"/>
      <c r="BX73" s="108"/>
      <c r="BY73" s="108"/>
      <c r="BZ73" s="108"/>
      <c r="CA73" s="108"/>
      <c r="CB73" s="108"/>
      <c r="CC73" s="108"/>
      <c r="CD73" s="108"/>
      <c r="CE73" s="108"/>
      <c r="CF73" s="108"/>
      <c r="CG73" s="108"/>
      <c r="CH73" s="108"/>
      <c r="CI73" s="108"/>
      <c r="CJ73" s="108"/>
      <c r="CK73" s="108"/>
      <c r="CL73" s="108"/>
      <c r="CM73" s="108"/>
      <c r="CN73" s="108"/>
      <c r="CO73" s="108"/>
      <c r="CP73" s="108"/>
      <c r="CQ73" s="108"/>
      <c r="CR73" s="108"/>
      <c r="CS73" s="108"/>
      <c r="CT73" s="108"/>
      <c r="CU73" s="108"/>
      <c r="CV73" s="108"/>
      <c r="CW73" s="108"/>
      <c r="CX73" s="108"/>
      <c r="CY73" s="108"/>
      <c r="CZ73" s="108"/>
      <c r="DA73" s="108"/>
      <c r="DB73" s="108"/>
      <c r="DC73" s="108"/>
      <c r="DD73" s="108"/>
      <c r="DE73" s="108"/>
      <c r="DF73" s="108"/>
      <c r="DG73" s="108"/>
      <c r="DH73" s="108"/>
      <c r="DI73" s="108"/>
      <c r="DJ73" s="108"/>
      <c r="DK73" s="108"/>
      <c r="DL73" s="108"/>
      <c r="DM73" s="108"/>
      <c r="DN73" s="108"/>
      <c r="DO73" s="108"/>
      <c r="DP73" s="108"/>
      <c r="DQ73" s="108"/>
      <c r="DR73" s="108"/>
      <c r="DS73" s="108"/>
      <c r="DT73" s="108"/>
      <c r="DU73" s="108"/>
      <c r="DV73" s="108"/>
      <c r="DW73" s="108"/>
      <c r="DX73" s="108"/>
      <c r="DY73" s="108"/>
      <c r="DZ73" s="108"/>
      <c r="EA73" s="108"/>
      <c r="EB73" s="108"/>
      <c r="EC73" s="108"/>
      <c r="ED73" s="108"/>
      <c r="EE73" s="108"/>
      <c r="EF73" s="108"/>
      <c r="EG73" s="108"/>
      <c r="EH73" s="108"/>
      <c r="EI73" s="108"/>
      <c r="EJ73" s="108"/>
      <c r="EK73" s="108"/>
      <c r="EL73" s="108"/>
      <c r="EM73" s="108"/>
      <c r="EN73" s="108"/>
      <c r="EO73" s="108"/>
      <c r="EP73" s="108"/>
      <c r="EQ73" s="108"/>
      <c r="ER73" s="108"/>
      <c r="ES73" s="108"/>
      <c r="ET73" s="108"/>
      <c r="EU73" s="108"/>
      <c r="EV73" s="108"/>
      <c r="EW73" s="108"/>
      <c r="EX73" s="108"/>
      <c r="EY73" s="108"/>
      <c r="EZ73" s="108"/>
      <c r="FA73" s="108"/>
      <c r="FB73" s="108"/>
      <c r="FC73" s="108"/>
      <c r="FD73" s="108"/>
      <c r="FE73" s="108"/>
      <c r="FF73" s="108"/>
      <c r="FG73" s="108"/>
      <c r="FH73" s="108"/>
      <c r="FI73" s="108"/>
      <c r="FJ73" s="108"/>
      <c r="FK73" s="108"/>
      <c r="FL73" s="108"/>
      <c r="FM73" s="108"/>
      <c r="FN73" s="108"/>
      <c r="FO73" s="108"/>
      <c r="FP73" s="108"/>
      <c r="FQ73" s="108"/>
      <c r="FR73" s="108"/>
      <c r="FS73" s="108"/>
      <c r="FT73" s="108"/>
    </row>
    <row r="74" spans="1:176" s="109" customFormat="1">
      <c r="A74" s="115"/>
      <c r="B74" s="119"/>
      <c r="C74" s="112"/>
      <c r="D74" s="113"/>
      <c r="E74" s="113"/>
      <c r="F74" s="113"/>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08"/>
      <c r="AH74" s="108"/>
      <c r="AI74" s="108"/>
      <c r="AJ74" s="108"/>
      <c r="AK74" s="108"/>
      <c r="AL74" s="108"/>
      <c r="AM74" s="108"/>
      <c r="AN74" s="108"/>
      <c r="AO74" s="108"/>
      <c r="AP74" s="108"/>
      <c r="AQ74" s="108"/>
      <c r="AR74" s="108"/>
      <c r="AS74" s="108"/>
      <c r="AT74" s="108"/>
      <c r="AU74" s="108"/>
      <c r="AV74" s="108"/>
      <c r="AW74" s="108"/>
      <c r="AX74" s="108"/>
      <c r="AY74" s="108"/>
      <c r="AZ74" s="108"/>
      <c r="BA74" s="108"/>
      <c r="BB74" s="108"/>
      <c r="BC74" s="108"/>
      <c r="BD74" s="108"/>
      <c r="BE74" s="108"/>
      <c r="BF74" s="108"/>
      <c r="BG74" s="108"/>
      <c r="BH74" s="108"/>
      <c r="BI74" s="108"/>
      <c r="BJ74" s="108"/>
      <c r="BK74" s="108"/>
      <c r="BL74" s="108"/>
      <c r="BM74" s="108"/>
      <c r="BN74" s="108"/>
      <c r="BO74" s="108"/>
      <c r="BP74" s="108"/>
      <c r="BQ74" s="108"/>
      <c r="BR74" s="108"/>
      <c r="BS74" s="108"/>
      <c r="BT74" s="108"/>
      <c r="BU74" s="108"/>
      <c r="BV74" s="108"/>
      <c r="BW74" s="108"/>
      <c r="BX74" s="108"/>
      <c r="BY74" s="108"/>
      <c r="BZ74" s="108"/>
      <c r="CA74" s="108"/>
      <c r="CB74" s="108"/>
      <c r="CC74" s="108"/>
      <c r="CD74" s="108"/>
      <c r="CE74" s="108"/>
      <c r="CF74" s="108"/>
      <c r="CG74" s="108"/>
      <c r="CH74" s="108"/>
      <c r="CI74" s="108"/>
      <c r="CJ74" s="108"/>
      <c r="CK74" s="108"/>
      <c r="CL74" s="108"/>
      <c r="CM74" s="108"/>
      <c r="CN74" s="108"/>
      <c r="CO74" s="108"/>
      <c r="CP74" s="108"/>
      <c r="CQ74" s="108"/>
      <c r="CR74" s="108"/>
      <c r="CS74" s="108"/>
      <c r="CT74" s="108"/>
      <c r="CU74" s="108"/>
      <c r="CV74" s="108"/>
      <c r="CW74" s="108"/>
      <c r="CX74" s="108"/>
      <c r="CY74" s="108"/>
      <c r="CZ74" s="108"/>
      <c r="DA74" s="108"/>
      <c r="DB74" s="108"/>
      <c r="DC74" s="108"/>
      <c r="DD74" s="108"/>
      <c r="DE74" s="108"/>
      <c r="DF74" s="108"/>
      <c r="DG74" s="108"/>
      <c r="DH74" s="108"/>
      <c r="DI74" s="108"/>
      <c r="DJ74" s="108"/>
      <c r="DK74" s="108"/>
      <c r="DL74" s="108"/>
      <c r="DM74" s="108"/>
      <c r="DN74" s="108"/>
      <c r="DO74" s="108"/>
      <c r="DP74" s="108"/>
      <c r="DQ74" s="108"/>
      <c r="DR74" s="108"/>
      <c r="DS74" s="108"/>
      <c r="DT74" s="108"/>
      <c r="DU74" s="108"/>
      <c r="DV74" s="108"/>
      <c r="DW74" s="108"/>
      <c r="DX74" s="108"/>
      <c r="DY74" s="108"/>
      <c r="DZ74" s="108"/>
      <c r="EA74" s="108"/>
      <c r="EB74" s="108"/>
      <c r="EC74" s="108"/>
      <c r="ED74" s="108"/>
      <c r="EE74" s="108"/>
      <c r="EF74" s="108"/>
      <c r="EG74" s="108"/>
      <c r="EH74" s="108"/>
      <c r="EI74" s="108"/>
      <c r="EJ74" s="108"/>
      <c r="EK74" s="108"/>
      <c r="EL74" s="108"/>
      <c r="EM74" s="108"/>
      <c r="EN74" s="108"/>
      <c r="EO74" s="108"/>
      <c r="EP74" s="108"/>
      <c r="EQ74" s="108"/>
      <c r="ER74" s="108"/>
      <c r="ES74" s="108"/>
      <c r="ET74" s="108"/>
      <c r="EU74" s="108"/>
      <c r="EV74" s="108"/>
      <c r="EW74" s="108"/>
      <c r="EX74" s="108"/>
      <c r="EY74" s="108"/>
      <c r="EZ74" s="108"/>
      <c r="FA74" s="108"/>
      <c r="FB74" s="108"/>
      <c r="FC74" s="108"/>
      <c r="FD74" s="108"/>
      <c r="FE74" s="108"/>
      <c r="FF74" s="108"/>
      <c r="FG74" s="108"/>
      <c r="FH74" s="108"/>
      <c r="FI74" s="108"/>
      <c r="FJ74" s="108"/>
      <c r="FK74" s="108"/>
      <c r="FL74" s="108"/>
      <c r="FM74" s="108"/>
      <c r="FN74" s="108"/>
      <c r="FO74" s="108"/>
      <c r="FP74" s="108"/>
      <c r="FQ74" s="108"/>
      <c r="FR74" s="108"/>
      <c r="FS74" s="108"/>
      <c r="FT74" s="108"/>
    </row>
    <row r="75" spans="1:176" s="109" customFormat="1" ht="26.4">
      <c r="A75" s="115"/>
      <c r="B75" s="119" t="s">
        <v>265</v>
      </c>
      <c r="C75" s="112" t="s">
        <v>112</v>
      </c>
      <c r="D75" s="113"/>
      <c r="E75" s="113">
        <v>4000</v>
      </c>
      <c r="F75" s="113">
        <f>D75*E75</f>
        <v>0</v>
      </c>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08"/>
      <c r="AH75" s="108"/>
      <c r="AI75" s="108"/>
      <c r="AJ75" s="108"/>
      <c r="AK75" s="108"/>
      <c r="AL75" s="108"/>
      <c r="AM75" s="108"/>
      <c r="AN75" s="108"/>
      <c r="AO75" s="108"/>
      <c r="AP75" s="108"/>
      <c r="AQ75" s="108"/>
      <c r="AR75" s="108"/>
      <c r="AS75" s="108"/>
      <c r="AT75" s="108"/>
      <c r="AU75" s="108"/>
      <c r="AV75" s="108"/>
      <c r="AW75" s="108"/>
      <c r="AX75" s="108"/>
      <c r="AY75" s="108"/>
      <c r="AZ75" s="108"/>
      <c r="BA75" s="108"/>
      <c r="BB75" s="108"/>
      <c r="BC75" s="108"/>
      <c r="BD75" s="108"/>
      <c r="BE75" s="108"/>
      <c r="BF75" s="108"/>
      <c r="BG75" s="108"/>
      <c r="BH75" s="108"/>
      <c r="BI75" s="108"/>
      <c r="BJ75" s="108"/>
      <c r="BK75" s="108"/>
      <c r="BL75" s="108"/>
      <c r="BM75" s="108"/>
      <c r="BN75" s="108"/>
      <c r="BO75" s="108"/>
      <c r="BP75" s="108"/>
      <c r="BQ75" s="108"/>
      <c r="BR75" s="108"/>
      <c r="BS75" s="108"/>
      <c r="BT75" s="108"/>
      <c r="BU75" s="108"/>
      <c r="BV75" s="108"/>
      <c r="BW75" s="108"/>
      <c r="BX75" s="108"/>
      <c r="BY75" s="108"/>
      <c r="BZ75" s="108"/>
      <c r="CA75" s="108"/>
      <c r="CB75" s="108"/>
      <c r="CC75" s="108"/>
      <c r="CD75" s="108"/>
      <c r="CE75" s="108"/>
      <c r="CF75" s="108"/>
      <c r="CG75" s="108"/>
      <c r="CH75" s="108"/>
      <c r="CI75" s="108"/>
      <c r="CJ75" s="108"/>
      <c r="CK75" s="108"/>
      <c r="CL75" s="108"/>
      <c r="CM75" s="108"/>
      <c r="CN75" s="108"/>
      <c r="CO75" s="108"/>
      <c r="CP75" s="108"/>
      <c r="CQ75" s="108"/>
      <c r="CR75" s="108"/>
      <c r="CS75" s="108"/>
      <c r="CT75" s="108"/>
      <c r="CU75" s="108"/>
      <c r="CV75" s="108"/>
      <c r="CW75" s="108"/>
      <c r="CX75" s="108"/>
      <c r="CY75" s="108"/>
      <c r="CZ75" s="108"/>
      <c r="DA75" s="108"/>
      <c r="DB75" s="108"/>
      <c r="DC75" s="108"/>
      <c r="DD75" s="108"/>
      <c r="DE75" s="108"/>
      <c r="DF75" s="108"/>
      <c r="DG75" s="108"/>
      <c r="DH75" s="108"/>
      <c r="DI75" s="108"/>
      <c r="DJ75" s="108"/>
      <c r="DK75" s="108"/>
      <c r="DL75" s="108"/>
      <c r="DM75" s="108"/>
      <c r="DN75" s="108"/>
      <c r="DO75" s="108"/>
      <c r="DP75" s="108"/>
      <c r="DQ75" s="108"/>
      <c r="DR75" s="108"/>
      <c r="DS75" s="108"/>
      <c r="DT75" s="108"/>
      <c r="DU75" s="108"/>
      <c r="DV75" s="108"/>
      <c r="DW75" s="108"/>
      <c r="DX75" s="108"/>
      <c r="DY75" s="108"/>
      <c r="DZ75" s="108"/>
      <c r="EA75" s="108"/>
      <c r="EB75" s="108"/>
      <c r="EC75" s="108"/>
      <c r="ED75" s="108"/>
      <c r="EE75" s="108"/>
      <c r="EF75" s="108"/>
      <c r="EG75" s="108"/>
      <c r="EH75" s="108"/>
      <c r="EI75" s="108"/>
      <c r="EJ75" s="108"/>
      <c r="EK75" s="108"/>
      <c r="EL75" s="108"/>
      <c r="EM75" s="108"/>
      <c r="EN75" s="108"/>
      <c r="EO75" s="108"/>
      <c r="EP75" s="108"/>
      <c r="EQ75" s="108"/>
      <c r="ER75" s="108"/>
      <c r="ES75" s="108"/>
      <c r="ET75" s="108"/>
      <c r="EU75" s="108"/>
      <c r="EV75" s="108"/>
      <c r="EW75" s="108"/>
      <c r="EX75" s="108"/>
      <c r="EY75" s="108"/>
      <c r="EZ75" s="108"/>
      <c r="FA75" s="108"/>
      <c r="FB75" s="108"/>
      <c r="FC75" s="108"/>
      <c r="FD75" s="108"/>
      <c r="FE75" s="108"/>
      <c r="FF75" s="108"/>
      <c r="FG75" s="108"/>
      <c r="FH75" s="108"/>
      <c r="FI75" s="108"/>
      <c r="FJ75" s="108"/>
      <c r="FK75" s="108"/>
      <c r="FL75" s="108"/>
      <c r="FM75" s="108"/>
      <c r="FN75" s="108"/>
      <c r="FO75" s="108"/>
      <c r="FP75" s="108"/>
      <c r="FQ75" s="108"/>
      <c r="FR75" s="108"/>
      <c r="FS75" s="108"/>
      <c r="FT75" s="108"/>
    </row>
    <row r="76" spans="1:176" s="109" customFormat="1">
      <c r="A76" s="115"/>
      <c r="B76" s="119"/>
      <c r="C76" s="112"/>
      <c r="D76" s="113"/>
      <c r="E76" s="113"/>
      <c r="F76" s="113"/>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08"/>
      <c r="AH76" s="108"/>
      <c r="AI76" s="108"/>
      <c r="AJ76" s="108"/>
      <c r="AK76" s="108"/>
      <c r="AL76" s="108"/>
      <c r="AM76" s="108"/>
      <c r="AN76" s="108"/>
      <c r="AO76" s="108"/>
      <c r="AP76" s="108"/>
      <c r="AQ76" s="108"/>
      <c r="AR76" s="108"/>
      <c r="AS76" s="108"/>
      <c r="AT76" s="108"/>
      <c r="AU76" s="108"/>
      <c r="AV76" s="108"/>
      <c r="AW76" s="108"/>
      <c r="AX76" s="108"/>
      <c r="AY76" s="108"/>
      <c r="AZ76" s="108"/>
      <c r="BA76" s="108"/>
      <c r="BB76" s="108"/>
      <c r="BC76" s="108"/>
      <c r="BD76" s="108"/>
      <c r="BE76" s="108"/>
      <c r="BF76" s="108"/>
      <c r="BG76" s="108"/>
      <c r="BH76" s="108"/>
      <c r="BI76" s="108"/>
      <c r="BJ76" s="108"/>
      <c r="BK76" s="108"/>
      <c r="BL76" s="108"/>
      <c r="BM76" s="108"/>
      <c r="BN76" s="108"/>
      <c r="BO76" s="108"/>
      <c r="BP76" s="108"/>
      <c r="BQ76" s="108"/>
      <c r="BR76" s="108"/>
      <c r="BS76" s="108"/>
      <c r="BT76" s="108"/>
      <c r="BU76" s="108"/>
      <c r="BV76" s="108"/>
      <c r="BW76" s="108"/>
      <c r="BX76" s="108"/>
      <c r="BY76" s="108"/>
      <c r="BZ76" s="108"/>
      <c r="CA76" s="108"/>
      <c r="CB76" s="108"/>
      <c r="CC76" s="108"/>
      <c r="CD76" s="108"/>
      <c r="CE76" s="108"/>
      <c r="CF76" s="108"/>
      <c r="CG76" s="108"/>
      <c r="CH76" s="108"/>
      <c r="CI76" s="108"/>
      <c r="CJ76" s="108"/>
      <c r="CK76" s="108"/>
      <c r="CL76" s="108"/>
      <c r="CM76" s="108"/>
      <c r="CN76" s="108"/>
      <c r="CO76" s="108"/>
      <c r="CP76" s="108"/>
      <c r="CQ76" s="108"/>
      <c r="CR76" s="108"/>
      <c r="CS76" s="108"/>
      <c r="CT76" s="108"/>
      <c r="CU76" s="108"/>
      <c r="CV76" s="108"/>
      <c r="CW76" s="108"/>
      <c r="CX76" s="108"/>
      <c r="CY76" s="108"/>
      <c r="CZ76" s="108"/>
      <c r="DA76" s="108"/>
      <c r="DB76" s="108"/>
      <c r="DC76" s="108"/>
      <c r="DD76" s="108"/>
      <c r="DE76" s="108"/>
      <c r="DF76" s="108"/>
      <c r="DG76" s="108"/>
      <c r="DH76" s="108"/>
      <c r="DI76" s="108"/>
      <c r="DJ76" s="108"/>
      <c r="DK76" s="108"/>
      <c r="DL76" s="108"/>
      <c r="DM76" s="108"/>
      <c r="DN76" s="108"/>
      <c r="DO76" s="108"/>
      <c r="DP76" s="108"/>
      <c r="DQ76" s="108"/>
      <c r="DR76" s="108"/>
      <c r="DS76" s="108"/>
      <c r="DT76" s="108"/>
      <c r="DU76" s="108"/>
      <c r="DV76" s="108"/>
      <c r="DW76" s="108"/>
      <c r="DX76" s="108"/>
      <c r="DY76" s="108"/>
      <c r="DZ76" s="108"/>
      <c r="EA76" s="108"/>
      <c r="EB76" s="108"/>
      <c r="EC76" s="108"/>
      <c r="ED76" s="108"/>
      <c r="EE76" s="108"/>
      <c r="EF76" s="108"/>
      <c r="EG76" s="108"/>
      <c r="EH76" s="108"/>
      <c r="EI76" s="108"/>
      <c r="EJ76" s="108"/>
      <c r="EK76" s="108"/>
      <c r="EL76" s="108"/>
      <c r="EM76" s="108"/>
      <c r="EN76" s="108"/>
      <c r="EO76" s="108"/>
      <c r="EP76" s="108"/>
      <c r="EQ76" s="108"/>
      <c r="ER76" s="108"/>
      <c r="ES76" s="108"/>
      <c r="ET76" s="108"/>
      <c r="EU76" s="108"/>
      <c r="EV76" s="108"/>
      <c r="EW76" s="108"/>
      <c r="EX76" s="108"/>
      <c r="EY76" s="108"/>
      <c r="EZ76" s="108"/>
      <c r="FA76" s="108"/>
      <c r="FB76" s="108"/>
      <c r="FC76" s="108"/>
      <c r="FD76" s="108"/>
      <c r="FE76" s="108"/>
      <c r="FF76" s="108"/>
      <c r="FG76" s="108"/>
      <c r="FH76" s="108"/>
      <c r="FI76" s="108"/>
      <c r="FJ76" s="108"/>
      <c r="FK76" s="108"/>
      <c r="FL76" s="108"/>
      <c r="FM76" s="108"/>
      <c r="FN76" s="108"/>
      <c r="FO76" s="108"/>
      <c r="FP76" s="108"/>
      <c r="FQ76" s="108"/>
      <c r="FR76" s="108"/>
      <c r="FS76" s="108"/>
      <c r="FT76" s="108"/>
    </row>
    <row r="77" spans="1:176" s="109" customFormat="1">
      <c r="A77" s="115" t="s">
        <v>266</v>
      </c>
      <c r="B77" s="118" t="s">
        <v>189</v>
      </c>
      <c r="C77" s="112"/>
      <c r="D77" s="113"/>
      <c r="E77" s="113"/>
      <c r="F77" s="113"/>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08"/>
      <c r="AH77" s="108"/>
      <c r="AI77" s="108"/>
      <c r="AJ77" s="108"/>
      <c r="AK77" s="108"/>
      <c r="AL77" s="108"/>
      <c r="AM77" s="108"/>
      <c r="AN77" s="108"/>
      <c r="AO77" s="108"/>
      <c r="AP77" s="108"/>
      <c r="AQ77" s="108"/>
      <c r="AR77" s="108"/>
      <c r="AS77" s="108"/>
      <c r="AT77" s="108"/>
      <c r="AU77" s="108"/>
      <c r="AV77" s="108"/>
      <c r="AW77" s="108"/>
      <c r="AX77" s="108"/>
      <c r="AY77" s="108"/>
      <c r="AZ77" s="108"/>
      <c r="BA77" s="108"/>
      <c r="BB77" s="108"/>
      <c r="BC77" s="108"/>
      <c r="BD77" s="108"/>
      <c r="BE77" s="108"/>
      <c r="BF77" s="108"/>
      <c r="BG77" s="108"/>
      <c r="BH77" s="108"/>
      <c r="BI77" s="108"/>
      <c r="BJ77" s="108"/>
      <c r="BK77" s="108"/>
      <c r="BL77" s="108"/>
      <c r="BM77" s="108"/>
      <c r="BN77" s="108"/>
      <c r="BO77" s="108"/>
      <c r="BP77" s="108"/>
      <c r="BQ77" s="108"/>
      <c r="BR77" s="108"/>
      <c r="BS77" s="108"/>
      <c r="BT77" s="108"/>
      <c r="BU77" s="108"/>
      <c r="BV77" s="108"/>
      <c r="BW77" s="108"/>
      <c r="BX77" s="108"/>
      <c r="BY77" s="108"/>
      <c r="BZ77" s="108"/>
      <c r="CA77" s="108"/>
      <c r="CB77" s="108"/>
      <c r="CC77" s="108"/>
      <c r="CD77" s="108"/>
      <c r="CE77" s="108"/>
      <c r="CF77" s="108"/>
      <c r="CG77" s="108"/>
      <c r="CH77" s="108"/>
      <c r="CI77" s="108"/>
      <c r="CJ77" s="108"/>
      <c r="CK77" s="108"/>
      <c r="CL77" s="108"/>
      <c r="CM77" s="108"/>
      <c r="CN77" s="108"/>
      <c r="CO77" s="108"/>
      <c r="CP77" s="108"/>
      <c r="CQ77" s="108"/>
      <c r="CR77" s="108"/>
      <c r="CS77" s="108"/>
      <c r="CT77" s="108"/>
      <c r="CU77" s="108"/>
      <c r="CV77" s="108"/>
      <c r="CW77" s="108"/>
      <c r="CX77" s="108"/>
      <c r="CY77" s="108"/>
      <c r="CZ77" s="108"/>
      <c r="DA77" s="108"/>
      <c r="DB77" s="108"/>
      <c r="DC77" s="108"/>
      <c r="DD77" s="108"/>
      <c r="DE77" s="108"/>
      <c r="DF77" s="108"/>
      <c r="DG77" s="108"/>
      <c r="DH77" s="108"/>
      <c r="DI77" s="108"/>
      <c r="DJ77" s="108"/>
      <c r="DK77" s="108"/>
      <c r="DL77" s="108"/>
      <c r="DM77" s="108"/>
      <c r="DN77" s="108"/>
      <c r="DO77" s="108"/>
      <c r="DP77" s="108"/>
      <c r="DQ77" s="108"/>
      <c r="DR77" s="108"/>
      <c r="DS77" s="108"/>
      <c r="DT77" s="108"/>
      <c r="DU77" s="108"/>
      <c r="DV77" s="108"/>
      <c r="DW77" s="108"/>
      <c r="DX77" s="108"/>
      <c r="DY77" s="108"/>
      <c r="DZ77" s="108"/>
      <c r="EA77" s="108"/>
      <c r="EB77" s="108"/>
      <c r="EC77" s="108"/>
      <c r="ED77" s="108"/>
      <c r="EE77" s="108"/>
      <c r="EF77" s="108"/>
      <c r="EG77" s="108"/>
      <c r="EH77" s="108"/>
      <c r="EI77" s="108"/>
      <c r="EJ77" s="108"/>
      <c r="EK77" s="108"/>
      <c r="EL77" s="108"/>
      <c r="EM77" s="108"/>
      <c r="EN77" s="108"/>
      <c r="EO77" s="108"/>
      <c r="EP77" s="108"/>
      <c r="EQ77" s="108"/>
      <c r="ER77" s="108"/>
      <c r="ES77" s="108"/>
      <c r="ET77" s="108"/>
      <c r="EU77" s="108"/>
      <c r="EV77" s="108"/>
      <c r="EW77" s="108"/>
      <c r="EX77" s="108"/>
      <c r="EY77" s="108"/>
      <c r="EZ77" s="108"/>
      <c r="FA77" s="108"/>
      <c r="FB77" s="108"/>
      <c r="FC77" s="108"/>
      <c r="FD77" s="108"/>
      <c r="FE77" s="108"/>
      <c r="FF77" s="108"/>
      <c r="FG77" s="108"/>
      <c r="FH77" s="108"/>
      <c r="FI77" s="108"/>
      <c r="FJ77" s="108"/>
      <c r="FK77" s="108"/>
      <c r="FL77" s="108"/>
      <c r="FM77" s="108"/>
      <c r="FN77" s="108"/>
      <c r="FO77" s="108"/>
      <c r="FP77" s="108"/>
      <c r="FQ77" s="108"/>
      <c r="FR77" s="108"/>
      <c r="FS77" s="108"/>
      <c r="FT77" s="108"/>
    </row>
    <row r="78" spans="1:176" s="109" customFormat="1">
      <c r="A78" s="115"/>
      <c r="B78" s="119"/>
      <c r="C78" s="112"/>
      <c r="D78" s="113"/>
      <c r="E78" s="113"/>
      <c r="F78" s="113"/>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08"/>
      <c r="AH78" s="108"/>
      <c r="AI78" s="108"/>
      <c r="AJ78" s="108"/>
      <c r="AK78" s="108"/>
      <c r="AL78" s="108"/>
      <c r="AM78" s="108"/>
      <c r="AN78" s="108"/>
      <c r="AO78" s="108"/>
      <c r="AP78" s="108"/>
      <c r="AQ78" s="108"/>
      <c r="AR78" s="108"/>
      <c r="AS78" s="108"/>
      <c r="AT78" s="108"/>
      <c r="AU78" s="108"/>
      <c r="AV78" s="108"/>
      <c r="AW78" s="108"/>
      <c r="AX78" s="108"/>
      <c r="AY78" s="108"/>
      <c r="AZ78" s="108"/>
      <c r="BA78" s="108"/>
      <c r="BB78" s="108"/>
      <c r="BC78" s="108"/>
      <c r="BD78" s="108"/>
      <c r="BE78" s="108"/>
      <c r="BF78" s="108"/>
      <c r="BG78" s="108"/>
      <c r="BH78" s="108"/>
      <c r="BI78" s="108"/>
      <c r="BJ78" s="108"/>
      <c r="BK78" s="108"/>
      <c r="BL78" s="108"/>
      <c r="BM78" s="108"/>
      <c r="BN78" s="108"/>
      <c r="BO78" s="108"/>
      <c r="BP78" s="108"/>
      <c r="BQ78" s="108"/>
      <c r="BR78" s="108"/>
      <c r="BS78" s="108"/>
      <c r="BT78" s="108"/>
      <c r="BU78" s="108"/>
      <c r="BV78" s="108"/>
      <c r="BW78" s="108"/>
      <c r="BX78" s="108"/>
      <c r="BY78" s="108"/>
      <c r="BZ78" s="108"/>
      <c r="CA78" s="108"/>
      <c r="CB78" s="108"/>
      <c r="CC78" s="108"/>
      <c r="CD78" s="108"/>
      <c r="CE78" s="108"/>
      <c r="CF78" s="108"/>
      <c r="CG78" s="108"/>
      <c r="CH78" s="108"/>
      <c r="CI78" s="108"/>
      <c r="CJ78" s="108"/>
      <c r="CK78" s="108"/>
      <c r="CL78" s="108"/>
      <c r="CM78" s="108"/>
      <c r="CN78" s="108"/>
      <c r="CO78" s="108"/>
      <c r="CP78" s="108"/>
      <c r="CQ78" s="108"/>
      <c r="CR78" s="108"/>
      <c r="CS78" s="108"/>
      <c r="CT78" s="108"/>
      <c r="CU78" s="108"/>
      <c r="CV78" s="108"/>
      <c r="CW78" s="108"/>
      <c r="CX78" s="108"/>
      <c r="CY78" s="108"/>
      <c r="CZ78" s="108"/>
      <c r="DA78" s="108"/>
      <c r="DB78" s="108"/>
      <c r="DC78" s="108"/>
      <c r="DD78" s="108"/>
      <c r="DE78" s="108"/>
      <c r="DF78" s="108"/>
      <c r="DG78" s="108"/>
      <c r="DH78" s="108"/>
      <c r="DI78" s="108"/>
      <c r="DJ78" s="108"/>
      <c r="DK78" s="108"/>
      <c r="DL78" s="108"/>
      <c r="DM78" s="108"/>
      <c r="DN78" s="108"/>
      <c r="DO78" s="108"/>
      <c r="DP78" s="108"/>
      <c r="DQ78" s="108"/>
      <c r="DR78" s="108"/>
      <c r="DS78" s="108"/>
      <c r="DT78" s="108"/>
      <c r="DU78" s="108"/>
      <c r="DV78" s="108"/>
      <c r="DW78" s="108"/>
      <c r="DX78" s="108"/>
      <c r="DY78" s="108"/>
      <c r="DZ78" s="108"/>
      <c r="EA78" s="108"/>
      <c r="EB78" s="108"/>
      <c r="EC78" s="108"/>
      <c r="ED78" s="108"/>
      <c r="EE78" s="108"/>
      <c r="EF78" s="108"/>
      <c r="EG78" s="108"/>
      <c r="EH78" s="108"/>
      <c r="EI78" s="108"/>
      <c r="EJ78" s="108"/>
      <c r="EK78" s="108"/>
      <c r="EL78" s="108"/>
      <c r="EM78" s="108"/>
      <c r="EN78" s="108"/>
      <c r="EO78" s="108"/>
      <c r="EP78" s="108"/>
      <c r="EQ78" s="108"/>
      <c r="ER78" s="108"/>
      <c r="ES78" s="108"/>
      <c r="ET78" s="108"/>
      <c r="EU78" s="108"/>
      <c r="EV78" s="108"/>
      <c r="EW78" s="108"/>
      <c r="EX78" s="108"/>
      <c r="EY78" s="108"/>
      <c r="EZ78" s="108"/>
      <c r="FA78" s="108"/>
      <c r="FB78" s="108"/>
      <c r="FC78" s="108"/>
      <c r="FD78" s="108"/>
      <c r="FE78" s="108"/>
      <c r="FF78" s="108"/>
      <c r="FG78" s="108"/>
      <c r="FH78" s="108"/>
      <c r="FI78" s="108"/>
      <c r="FJ78" s="108"/>
      <c r="FK78" s="108"/>
      <c r="FL78" s="108"/>
      <c r="FM78" s="108"/>
      <c r="FN78" s="108"/>
      <c r="FO78" s="108"/>
      <c r="FP78" s="108"/>
      <c r="FQ78" s="108"/>
      <c r="FR78" s="108"/>
      <c r="FS78" s="108"/>
      <c r="FT78" s="108"/>
    </row>
    <row r="79" spans="1:176" s="109" customFormat="1" ht="224.4">
      <c r="A79" s="115" t="s">
        <v>267</v>
      </c>
      <c r="B79" s="119" t="s">
        <v>191</v>
      </c>
      <c r="C79" s="112" t="s">
        <v>21</v>
      </c>
      <c r="D79" s="113" t="s">
        <v>15</v>
      </c>
      <c r="E79" s="113">
        <v>5000</v>
      </c>
      <c r="F79" s="113"/>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08"/>
      <c r="AH79" s="108"/>
      <c r="AI79" s="108"/>
      <c r="AJ79" s="108"/>
      <c r="AK79" s="108"/>
      <c r="AL79" s="108"/>
      <c r="AM79" s="108"/>
      <c r="AN79" s="108"/>
      <c r="AO79" s="108"/>
      <c r="AP79" s="108"/>
      <c r="AQ79" s="108"/>
      <c r="AR79" s="108"/>
      <c r="AS79" s="108"/>
      <c r="AT79" s="108"/>
      <c r="AU79" s="108"/>
      <c r="AV79" s="108"/>
      <c r="AW79" s="108"/>
      <c r="AX79" s="108"/>
      <c r="AY79" s="108"/>
      <c r="AZ79" s="108"/>
      <c r="BA79" s="108"/>
      <c r="BB79" s="108"/>
      <c r="BC79" s="108"/>
      <c r="BD79" s="108"/>
      <c r="BE79" s="108"/>
      <c r="BF79" s="108"/>
      <c r="BG79" s="108"/>
      <c r="BH79" s="108"/>
      <c r="BI79" s="108"/>
      <c r="BJ79" s="108"/>
      <c r="BK79" s="108"/>
      <c r="BL79" s="108"/>
      <c r="BM79" s="108"/>
      <c r="BN79" s="108"/>
      <c r="BO79" s="108"/>
      <c r="BP79" s="108"/>
      <c r="BQ79" s="108"/>
      <c r="BR79" s="108"/>
      <c r="BS79" s="108"/>
      <c r="BT79" s="108"/>
      <c r="BU79" s="108"/>
      <c r="BV79" s="108"/>
      <c r="BW79" s="108"/>
      <c r="BX79" s="108"/>
      <c r="BY79" s="108"/>
      <c r="BZ79" s="108"/>
      <c r="CA79" s="108"/>
      <c r="CB79" s="108"/>
      <c r="CC79" s="108"/>
      <c r="CD79" s="108"/>
      <c r="CE79" s="108"/>
      <c r="CF79" s="108"/>
      <c r="CG79" s="108"/>
      <c r="CH79" s="108"/>
      <c r="CI79" s="108"/>
      <c r="CJ79" s="108"/>
      <c r="CK79" s="108"/>
      <c r="CL79" s="108"/>
      <c r="CM79" s="108"/>
      <c r="CN79" s="108"/>
      <c r="CO79" s="108"/>
      <c r="CP79" s="108"/>
      <c r="CQ79" s="108"/>
      <c r="CR79" s="108"/>
      <c r="CS79" s="108"/>
      <c r="CT79" s="108"/>
      <c r="CU79" s="108"/>
      <c r="CV79" s="108"/>
      <c r="CW79" s="108"/>
      <c r="CX79" s="108"/>
      <c r="CY79" s="108"/>
      <c r="CZ79" s="108"/>
      <c r="DA79" s="108"/>
      <c r="DB79" s="108"/>
      <c r="DC79" s="108"/>
      <c r="DD79" s="108"/>
      <c r="DE79" s="108"/>
      <c r="DF79" s="108"/>
      <c r="DG79" s="108"/>
      <c r="DH79" s="108"/>
      <c r="DI79" s="108"/>
      <c r="DJ79" s="108"/>
      <c r="DK79" s="108"/>
      <c r="DL79" s="108"/>
      <c r="DM79" s="108"/>
      <c r="DN79" s="108"/>
      <c r="DO79" s="108"/>
      <c r="DP79" s="108"/>
      <c r="DQ79" s="108"/>
      <c r="DR79" s="108"/>
      <c r="DS79" s="108"/>
      <c r="DT79" s="108"/>
      <c r="DU79" s="108"/>
      <c r="DV79" s="108"/>
      <c r="DW79" s="108"/>
      <c r="DX79" s="108"/>
      <c r="DY79" s="108"/>
      <c r="DZ79" s="108"/>
      <c r="EA79" s="108"/>
      <c r="EB79" s="108"/>
      <c r="EC79" s="108"/>
      <c r="ED79" s="108"/>
      <c r="EE79" s="108"/>
      <c r="EF79" s="108"/>
      <c r="EG79" s="108"/>
      <c r="EH79" s="108"/>
      <c r="EI79" s="108"/>
      <c r="EJ79" s="108"/>
      <c r="EK79" s="108"/>
      <c r="EL79" s="108"/>
      <c r="EM79" s="108"/>
      <c r="EN79" s="108"/>
      <c r="EO79" s="108"/>
      <c r="EP79" s="108"/>
      <c r="EQ79" s="108"/>
      <c r="ER79" s="108"/>
      <c r="ES79" s="108"/>
      <c r="ET79" s="108"/>
      <c r="EU79" s="108"/>
      <c r="EV79" s="108"/>
      <c r="EW79" s="108"/>
      <c r="EX79" s="108"/>
      <c r="EY79" s="108"/>
      <c r="EZ79" s="108"/>
      <c r="FA79" s="108"/>
      <c r="FB79" s="108"/>
      <c r="FC79" s="108"/>
      <c r="FD79" s="108"/>
      <c r="FE79" s="108"/>
      <c r="FF79" s="108"/>
      <c r="FG79" s="108"/>
      <c r="FH79" s="108"/>
      <c r="FI79" s="108"/>
      <c r="FJ79" s="108"/>
      <c r="FK79" s="108"/>
      <c r="FL79" s="108"/>
      <c r="FM79" s="108"/>
      <c r="FN79" s="108"/>
      <c r="FO79" s="108"/>
      <c r="FP79" s="108"/>
      <c r="FQ79" s="108"/>
      <c r="FR79" s="108"/>
      <c r="FS79" s="108"/>
      <c r="FT79" s="108"/>
    </row>
    <row r="80" spans="1:176" s="109" customFormat="1">
      <c r="A80" s="115"/>
      <c r="B80" s="119"/>
      <c r="C80" s="112"/>
      <c r="D80" s="113"/>
      <c r="E80" s="113"/>
      <c r="F80" s="113"/>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08"/>
      <c r="AH80" s="108"/>
      <c r="AI80" s="108"/>
      <c r="AJ80" s="108"/>
      <c r="AK80" s="108"/>
      <c r="AL80" s="108"/>
      <c r="AM80" s="108"/>
      <c r="AN80" s="108"/>
      <c r="AO80" s="108"/>
      <c r="AP80" s="108"/>
      <c r="AQ80" s="108"/>
      <c r="AR80" s="108"/>
      <c r="AS80" s="108"/>
      <c r="AT80" s="108"/>
      <c r="AU80" s="108"/>
      <c r="AV80" s="108"/>
      <c r="AW80" s="108"/>
      <c r="AX80" s="108"/>
      <c r="AY80" s="108"/>
      <c r="AZ80" s="108"/>
      <c r="BA80" s="108"/>
      <c r="BB80" s="108"/>
      <c r="BC80" s="108"/>
      <c r="BD80" s="108"/>
      <c r="BE80" s="108"/>
      <c r="BF80" s="108"/>
      <c r="BG80" s="108"/>
      <c r="BH80" s="108"/>
      <c r="BI80" s="108"/>
      <c r="BJ80" s="108"/>
      <c r="BK80" s="108"/>
      <c r="BL80" s="108"/>
      <c r="BM80" s="108"/>
      <c r="BN80" s="108"/>
      <c r="BO80" s="108"/>
      <c r="BP80" s="108"/>
      <c r="BQ80" s="108"/>
      <c r="BR80" s="108"/>
      <c r="BS80" s="108"/>
      <c r="BT80" s="108"/>
      <c r="BU80" s="108"/>
      <c r="BV80" s="108"/>
      <c r="BW80" s="108"/>
      <c r="BX80" s="108"/>
      <c r="BY80" s="108"/>
      <c r="BZ80" s="108"/>
      <c r="CA80" s="108"/>
      <c r="CB80" s="108"/>
      <c r="CC80" s="108"/>
      <c r="CD80" s="108"/>
      <c r="CE80" s="108"/>
      <c r="CF80" s="108"/>
      <c r="CG80" s="108"/>
      <c r="CH80" s="108"/>
      <c r="CI80" s="108"/>
      <c r="CJ80" s="108"/>
      <c r="CK80" s="108"/>
      <c r="CL80" s="108"/>
      <c r="CM80" s="108"/>
      <c r="CN80" s="108"/>
      <c r="CO80" s="108"/>
      <c r="CP80" s="108"/>
      <c r="CQ80" s="108"/>
      <c r="CR80" s="108"/>
      <c r="CS80" s="108"/>
      <c r="CT80" s="108"/>
      <c r="CU80" s="108"/>
      <c r="CV80" s="108"/>
      <c r="CW80" s="108"/>
      <c r="CX80" s="108"/>
      <c r="CY80" s="108"/>
      <c r="CZ80" s="108"/>
      <c r="DA80" s="108"/>
      <c r="DB80" s="108"/>
      <c r="DC80" s="108"/>
      <c r="DD80" s="108"/>
      <c r="DE80" s="108"/>
      <c r="DF80" s="108"/>
      <c r="DG80" s="108"/>
      <c r="DH80" s="108"/>
      <c r="DI80" s="108"/>
      <c r="DJ80" s="108"/>
      <c r="DK80" s="108"/>
      <c r="DL80" s="108"/>
      <c r="DM80" s="108"/>
      <c r="DN80" s="108"/>
      <c r="DO80" s="108"/>
      <c r="DP80" s="108"/>
      <c r="DQ80" s="108"/>
      <c r="DR80" s="108"/>
      <c r="DS80" s="108"/>
      <c r="DT80" s="108"/>
      <c r="DU80" s="108"/>
      <c r="DV80" s="108"/>
      <c r="DW80" s="108"/>
      <c r="DX80" s="108"/>
      <c r="DY80" s="108"/>
      <c r="DZ80" s="108"/>
      <c r="EA80" s="108"/>
      <c r="EB80" s="108"/>
      <c r="EC80" s="108"/>
      <c r="ED80" s="108"/>
      <c r="EE80" s="108"/>
      <c r="EF80" s="108"/>
      <c r="EG80" s="108"/>
      <c r="EH80" s="108"/>
      <c r="EI80" s="108"/>
      <c r="EJ80" s="108"/>
      <c r="EK80" s="108"/>
      <c r="EL80" s="108"/>
      <c r="EM80" s="108"/>
      <c r="EN80" s="108"/>
      <c r="EO80" s="108"/>
      <c r="EP80" s="108"/>
      <c r="EQ80" s="108"/>
      <c r="ER80" s="108"/>
      <c r="ES80" s="108"/>
      <c r="ET80" s="108"/>
      <c r="EU80" s="108"/>
      <c r="EV80" s="108"/>
      <c r="EW80" s="108"/>
      <c r="EX80" s="108"/>
      <c r="EY80" s="108"/>
      <c r="EZ80" s="108"/>
      <c r="FA80" s="108"/>
      <c r="FB80" s="108"/>
      <c r="FC80" s="108"/>
      <c r="FD80" s="108"/>
      <c r="FE80" s="108"/>
      <c r="FF80" s="108"/>
      <c r="FG80" s="108"/>
      <c r="FH80" s="108"/>
      <c r="FI80" s="108"/>
      <c r="FJ80" s="108"/>
      <c r="FK80" s="108"/>
      <c r="FL80" s="108"/>
      <c r="FM80" s="108"/>
      <c r="FN80" s="108"/>
      <c r="FO80" s="108"/>
      <c r="FP80" s="108"/>
      <c r="FQ80" s="108"/>
      <c r="FR80" s="108"/>
      <c r="FS80" s="108"/>
      <c r="FT80" s="108"/>
    </row>
    <row r="81" spans="1:256" s="109" customFormat="1">
      <c r="A81" s="115"/>
      <c r="B81" s="111" t="s">
        <v>224</v>
      </c>
      <c r="C81" s="112"/>
      <c r="D81" s="113"/>
      <c r="E81" s="113"/>
      <c r="F81" s="120">
        <f>SUM(F67:F80)</f>
        <v>0</v>
      </c>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08"/>
      <c r="AH81" s="108"/>
      <c r="AI81" s="108"/>
      <c r="AJ81" s="108"/>
      <c r="AK81" s="108"/>
      <c r="AL81" s="108"/>
      <c r="AM81" s="108"/>
      <c r="AN81" s="108"/>
      <c r="AO81" s="108"/>
      <c r="AP81" s="108"/>
      <c r="AQ81" s="108"/>
      <c r="AR81" s="108"/>
      <c r="AS81" s="108"/>
      <c r="AT81" s="108"/>
      <c r="AU81" s="108"/>
      <c r="AV81" s="108"/>
      <c r="AW81" s="108"/>
      <c r="AX81" s="108"/>
      <c r="AY81" s="108"/>
      <c r="AZ81" s="108"/>
      <c r="BA81" s="108"/>
      <c r="BB81" s="108"/>
      <c r="BC81" s="108"/>
      <c r="BD81" s="108"/>
      <c r="BE81" s="108"/>
      <c r="BF81" s="108"/>
      <c r="BG81" s="108"/>
      <c r="BH81" s="108"/>
      <c r="BI81" s="108"/>
      <c r="BJ81" s="108"/>
      <c r="BK81" s="108"/>
      <c r="BL81" s="108"/>
      <c r="BM81" s="108"/>
      <c r="BN81" s="108"/>
      <c r="BO81" s="108"/>
      <c r="BP81" s="108"/>
      <c r="BQ81" s="108"/>
      <c r="BR81" s="108"/>
      <c r="BS81" s="108"/>
      <c r="BT81" s="108"/>
      <c r="BU81" s="108"/>
      <c r="BV81" s="108"/>
      <c r="BW81" s="108"/>
      <c r="BX81" s="108"/>
      <c r="BY81" s="108"/>
      <c r="BZ81" s="108"/>
      <c r="CA81" s="108"/>
      <c r="CB81" s="108"/>
      <c r="CC81" s="108"/>
      <c r="CD81" s="108"/>
      <c r="CE81" s="108"/>
      <c r="CF81" s="108"/>
      <c r="CG81" s="108"/>
      <c r="CH81" s="108"/>
      <c r="CI81" s="108"/>
      <c r="CJ81" s="108"/>
      <c r="CK81" s="108"/>
      <c r="CL81" s="108"/>
      <c r="CM81" s="108"/>
      <c r="CN81" s="108"/>
      <c r="CO81" s="108"/>
      <c r="CP81" s="108"/>
      <c r="CQ81" s="108"/>
      <c r="CR81" s="108"/>
      <c r="CS81" s="108"/>
      <c r="CT81" s="108"/>
      <c r="CU81" s="108"/>
      <c r="CV81" s="108"/>
      <c r="CW81" s="108"/>
      <c r="CX81" s="108"/>
      <c r="CY81" s="108"/>
      <c r="CZ81" s="108"/>
      <c r="DA81" s="108"/>
      <c r="DB81" s="108"/>
      <c r="DC81" s="108"/>
      <c r="DD81" s="108"/>
      <c r="DE81" s="108"/>
      <c r="DF81" s="108"/>
      <c r="DG81" s="108"/>
      <c r="DH81" s="108"/>
      <c r="DI81" s="108"/>
      <c r="DJ81" s="108"/>
      <c r="DK81" s="108"/>
      <c r="DL81" s="108"/>
      <c r="DM81" s="108"/>
      <c r="DN81" s="108"/>
      <c r="DO81" s="108"/>
      <c r="DP81" s="108"/>
      <c r="DQ81" s="108"/>
      <c r="DR81" s="108"/>
      <c r="DS81" s="108"/>
      <c r="DT81" s="108"/>
      <c r="DU81" s="108"/>
      <c r="DV81" s="108"/>
      <c r="DW81" s="108"/>
      <c r="DX81" s="108"/>
      <c r="DY81" s="108"/>
      <c r="DZ81" s="108"/>
      <c r="EA81" s="108"/>
      <c r="EB81" s="108"/>
      <c r="EC81" s="108"/>
      <c r="ED81" s="108"/>
      <c r="EE81" s="108"/>
      <c r="EF81" s="108"/>
      <c r="EG81" s="108"/>
      <c r="EH81" s="108"/>
      <c r="EI81" s="108"/>
      <c r="EJ81" s="108"/>
      <c r="EK81" s="108"/>
      <c r="EL81" s="108"/>
      <c r="EM81" s="108"/>
      <c r="EN81" s="108"/>
      <c r="EO81" s="108"/>
      <c r="EP81" s="108"/>
      <c r="EQ81" s="108"/>
      <c r="ER81" s="108"/>
      <c r="ES81" s="108"/>
      <c r="ET81" s="108"/>
      <c r="EU81" s="108"/>
      <c r="EV81" s="108"/>
      <c r="EW81" s="108"/>
      <c r="EX81" s="108"/>
      <c r="EY81" s="108"/>
      <c r="EZ81" s="108"/>
      <c r="FA81" s="108"/>
      <c r="FB81" s="108"/>
      <c r="FC81" s="108"/>
      <c r="FD81" s="108"/>
      <c r="FE81" s="108"/>
      <c r="FF81" s="108"/>
      <c r="FG81" s="108"/>
      <c r="FH81" s="108"/>
      <c r="FI81" s="108"/>
      <c r="FJ81" s="108"/>
      <c r="FK81" s="108"/>
      <c r="FL81" s="108"/>
      <c r="FM81" s="108"/>
      <c r="FN81" s="108"/>
      <c r="FO81" s="108"/>
      <c r="FP81" s="108"/>
      <c r="FQ81" s="108"/>
      <c r="FR81" s="108"/>
      <c r="FS81" s="108"/>
      <c r="FT81" s="108"/>
    </row>
    <row r="82" spans="1:256">
      <c r="A82" s="63"/>
      <c r="B82" s="19"/>
      <c r="C82" s="66"/>
      <c r="D82" s="58"/>
      <c r="E82" s="54"/>
      <c r="F82" s="41"/>
      <c r="G82" s="12"/>
      <c r="H82" s="11"/>
      <c r="I82" s="11"/>
      <c r="J82" s="11"/>
      <c r="K82" s="11"/>
      <c r="L82" s="11"/>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c r="AM82" s="11"/>
      <c r="AN82" s="11"/>
      <c r="AO82" s="11"/>
      <c r="AP82" s="11"/>
      <c r="AQ82" s="11"/>
      <c r="AR82" s="11"/>
      <c r="AS82" s="11"/>
      <c r="AT82" s="11"/>
      <c r="AU82" s="11"/>
      <c r="AV82" s="11"/>
      <c r="AW82" s="11"/>
      <c r="AX82" s="11"/>
      <c r="AY82" s="11"/>
      <c r="AZ82" s="11"/>
      <c r="BA82" s="11"/>
      <c r="BB82" s="11"/>
      <c r="BC82" s="11"/>
      <c r="BD82" s="11"/>
      <c r="BE82" s="11"/>
      <c r="BF82" s="11"/>
      <c r="BG82" s="11"/>
      <c r="BH82" s="11"/>
      <c r="BI82" s="11"/>
      <c r="BJ82" s="11"/>
      <c r="BK82" s="11"/>
      <c r="BL82" s="11"/>
      <c r="BM82" s="11"/>
      <c r="BN82" s="11"/>
      <c r="BO82" s="11"/>
      <c r="BP82" s="11"/>
      <c r="BQ82" s="11"/>
      <c r="BR82" s="11"/>
      <c r="BS82" s="11"/>
      <c r="BT82" s="11"/>
      <c r="BU82" s="11"/>
      <c r="BV82" s="11"/>
      <c r="BW82" s="11"/>
      <c r="BX82" s="11"/>
      <c r="BY82" s="11"/>
      <c r="BZ82" s="11"/>
      <c r="CA82" s="11"/>
      <c r="CB82" s="11"/>
      <c r="CC82" s="11"/>
      <c r="CD82" s="11"/>
      <c r="CE82" s="11"/>
      <c r="CF82" s="11"/>
      <c r="CG82" s="11"/>
      <c r="CH82" s="11"/>
      <c r="CI82" s="11"/>
      <c r="CJ82" s="11"/>
      <c r="CK82" s="11"/>
      <c r="CL82" s="11"/>
      <c r="CM82" s="11"/>
      <c r="CN82" s="11"/>
      <c r="CO82" s="11"/>
      <c r="CP82" s="11"/>
      <c r="CQ82" s="11"/>
      <c r="CR82" s="11"/>
      <c r="CS82" s="11"/>
      <c r="CT82" s="11"/>
      <c r="CU82" s="11"/>
      <c r="CV82" s="11"/>
      <c r="CW82" s="11"/>
      <c r="CX82" s="11"/>
      <c r="CY82" s="11"/>
      <c r="CZ82" s="11"/>
      <c r="DA82" s="11"/>
      <c r="DB82" s="11"/>
      <c r="DC82" s="11"/>
      <c r="DD82" s="11"/>
      <c r="DE82" s="11"/>
      <c r="DF82" s="11"/>
      <c r="DG82" s="11"/>
      <c r="DH82" s="11"/>
      <c r="DI82" s="11"/>
      <c r="DJ82" s="11"/>
      <c r="DK82" s="11"/>
      <c r="DL82" s="11"/>
      <c r="DM82" s="11"/>
      <c r="DN82" s="11"/>
      <c r="DO82" s="11"/>
      <c r="DP82" s="11"/>
      <c r="DQ82" s="11"/>
      <c r="DR82" s="11"/>
      <c r="DS82" s="11"/>
      <c r="DT82" s="11"/>
      <c r="DU82" s="11"/>
      <c r="DV82" s="11"/>
      <c r="DW82" s="11"/>
      <c r="DX82" s="11"/>
      <c r="DY82" s="11"/>
      <c r="DZ82" s="11"/>
      <c r="EA82" s="11"/>
      <c r="EB82" s="11"/>
      <c r="EC82" s="11"/>
      <c r="ED82" s="11"/>
      <c r="EE82" s="11"/>
      <c r="EF82" s="11"/>
      <c r="EG82" s="11"/>
      <c r="EH82" s="11"/>
      <c r="EI82" s="11"/>
      <c r="EJ82" s="11"/>
      <c r="EK82" s="11"/>
      <c r="EL82" s="11"/>
      <c r="EM82" s="11"/>
      <c r="EN82" s="11"/>
      <c r="EO82" s="11"/>
      <c r="EP82" s="11"/>
      <c r="EQ82" s="11"/>
      <c r="ER82" s="11"/>
      <c r="ES82" s="11"/>
      <c r="ET82" s="11"/>
      <c r="EU82" s="11"/>
      <c r="EV82" s="11"/>
      <c r="EW82" s="11"/>
      <c r="EX82" s="11"/>
      <c r="EY82" s="11"/>
      <c r="EZ82" s="11"/>
      <c r="FA82" s="11"/>
      <c r="FB82" s="11"/>
      <c r="FC82" s="11"/>
      <c r="FD82" s="11"/>
      <c r="FE82" s="11"/>
      <c r="FF82" s="11"/>
      <c r="FG82" s="11"/>
      <c r="FH82" s="11"/>
      <c r="FI82" s="11"/>
      <c r="FJ82" s="11"/>
      <c r="FK82" s="11"/>
      <c r="FL82" s="11"/>
      <c r="FM82" s="11"/>
      <c r="FN82" s="11"/>
      <c r="FO82" s="11"/>
      <c r="FP82" s="11"/>
      <c r="FQ82" s="11"/>
      <c r="FR82" s="11"/>
      <c r="FS82" s="11"/>
      <c r="FT82" s="11"/>
      <c r="FU82" s="11"/>
      <c r="FV82" s="11"/>
      <c r="FW82" s="11"/>
      <c r="FX82" s="11"/>
      <c r="FY82" s="11"/>
      <c r="FZ82" s="11"/>
      <c r="GA82" s="11"/>
      <c r="GB82" s="11"/>
      <c r="GC82" s="11"/>
      <c r="GD82" s="11"/>
      <c r="GE82" s="11"/>
      <c r="GF82" s="11"/>
      <c r="GG82" s="11"/>
      <c r="GH82" s="11"/>
      <c r="GI82" s="11"/>
      <c r="GJ82" s="11"/>
      <c r="GK82" s="11"/>
      <c r="GL82" s="11"/>
      <c r="GM82" s="11"/>
      <c r="GN82" s="11"/>
      <c r="GO82" s="11"/>
      <c r="GP82" s="11"/>
      <c r="GQ82" s="11"/>
      <c r="GR82" s="11"/>
      <c r="GS82" s="11"/>
      <c r="GT82" s="11"/>
      <c r="GU82" s="11"/>
      <c r="GV82" s="11"/>
      <c r="GW82" s="11"/>
      <c r="GX82" s="11"/>
      <c r="GY82" s="11"/>
      <c r="GZ82" s="11"/>
      <c r="HA82" s="11"/>
      <c r="HB82" s="11"/>
      <c r="HC82" s="11"/>
      <c r="HD82" s="11"/>
      <c r="HE82" s="11"/>
      <c r="HF82" s="11"/>
      <c r="HG82" s="11"/>
      <c r="HH82" s="11"/>
      <c r="HI82" s="11"/>
      <c r="HJ82" s="11"/>
      <c r="HK82" s="11"/>
      <c r="HL82" s="11"/>
      <c r="HM82" s="11"/>
      <c r="HN82" s="11"/>
      <c r="HO82" s="11"/>
      <c r="HP82" s="11"/>
      <c r="HQ82" s="11"/>
      <c r="HR82" s="11"/>
      <c r="HS82" s="11"/>
      <c r="HT82" s="11"/>
      <c r="HU82" s="11"/>
      <c r="HV82" s="11"/>
      <c r="HW82" s="11"/>
      <c r="HX82" s="11"/>
      <c r="HY82" s="11"/>
      <c r="HZ82" s="11"/>
      <c r="IA82" s="11"/>
      <c r="IB82" s="11"/>
      <c r="IC82" s="11"/>
      <c r="ID82" s="11"/>
      <c r="IE82" s="11"/>
      <c r="IF82" s="11"/>
      <c r="IG82" s="11"/>
      <c r="IH82" s="11"/>
      <c r="II82" s="11"/>
      <c r="IJ82" s="11"/>
      <c r="IK82" s="11"/>
      <c r="IL82" s="11"/>
      <c r="IM82" s="11"/>
      <c r="IN82" s="11"/>
      <c r="IO82" s="11"/>
      <c r="IP82" s="11"/>
      <c r="IQ82" s="11"/>
      <c r="IR82" s="11"/>
      <c r="IS82" s="11"/>
      <c r="IT82" s="11"/>
      <c r="IU82" s="11"/>
      <c r="IV82" s="11"/>
    </row>
    <row r="83" spans="1:256">
      <c r="A83" s="88" t="s">
        <v>66</v>
      </c>
      <c r="B83" s="15" t="s">
        <v>32</v>
      </c>
      <c r="C83" s="67"/>
      <c r="D83" s="53"/>
      <c r="E83" s="54"/>
      <c r="F83" s="41"/>
      <c r="G83" s="9"/>
    </row>
    <row r="84" spans="1:256">
      <c r="A84" s="88"/>
      <c r="B84" s="15"/>
      <c r="C84" s="67"/>
      <c r="D84" s="53"/>
      <c r="E84" s="54"/>
      <c r="F84" s="41"/>
      <c r="G84" s="9"/>
    </row>
    <row r="85" spans="1:256">
      <c r="A85" s="88" t="s">
        <v>67</v>
      </c>
      <c r="B85" s="15" t="s">
        <v>105</v>
      </c>
      <c r="C85" s="67"/>
      <c r="D85" s="53"/>
      <c r="E85" s="54"/>
      <c r="F85" s="41"/>
      <c r="G85" s="9"/>
    </row>
    <row r="86" spans="1:256">
      <c r="A86" s="88"/>
      <c r="B86" s="15"/>
      <c r="C86" s="67"/>
      <c r="D86" s="53"/>
      <c r="E86" s="54"/>
      <c r="F86" s="41"/>
      <c r="G86" s="9"/>
    </row>
    <row r="87" spans="1:256" ht="278.25" customHeight="1">
      <c r="A87" s="79"/>
      <c r="B87" s="19" t="s">
        <v>106</v>
      </c>
      <c r="C87" s="69"/>
      <c r="D87" s="53"/>
      <c r="E87" s="54"/>
      <c r="F87" s="41"/>
      <c r="G87" s="9"/>
    </row>
    <row r="88" spans="1:256" ht="92.4">
      <c r="A88" s="79"/>
      <c r="B88" s="19" t="s">
        <v>108</v>
      </c>
      <c r="C88" s="67"/>
      <c r="D88" s="53"/>
      <c r="E88" s="54"/>
      <c r="F88" s="41"/>
      <c r="G88" s="9"/>
    </row>
    <row r="89" spans="1:256" ht="153.75" customHeight="1">
      <c r="A89" s="79"/>
      <c r="B89" s="19" t="s">
        <v>279</v>
      </c>
      <c r="C89" s="67" t="s">
        <v>107</v>
      </c>
      <c r="D89" s="54">
        <v>10</v>
      </c>
      <c r="E89" s="54">
        <v>1200</v>
      </c>
      <c r="F89" s="41">
        <f>+D89*E89</f>
        <v>12000</v>
      </c>
      <c r="G89" s="9"/>
    </row>
    <row r="90" spans="1:256">
      <c r="A90" s="88"/>
      <c r="B90" s="15"/>
      <c r="C90" s="67"/>
      <c r="D90" s="53"/>
      <c r="E90" s="54"/>
      <c r="F90" s="41"/>
      <c r="G90" s="9"/>
    </row>
    <row r="95" spans="1:256">
      <c r="A95" s="89" t="s">
        <v>109</v>
      </c>
      <c r="B95" s="15" t="s">
        <v>33</v>
      </c>
      <c r="C95" s="66"/>
      <c r="D95" s="53"/>
      <c r="E95" s="54"/>
      <c r="F95" s="37"/>
      <c r="G95" s="9"/>
    </row>
    <row r="96" spans="1:256">
      <c r="A96" s="90"/>
      <c r="B96" s="15"/>
      <c r="C96" s="66"/>
      <c r="D96" s="53"/>
      <c r="E96" s="54"/>
      <c r="F96" s="37"/>
      <c r="G96" s="9"/>
    </row>
    <row r="97" spans="1:256" ht="39.6">
      <c r="A97" s="90"/>
      <c r="B97" s="19" t="s">
        <v>115</v>
      </c>
      <c r="C97" s="66"/>
      <c r="D97" s="53"/>
      <c r="E97" s="54"/>
      <c r="F97" s="37"/>
      <c r="G97" s="9"/>
    </row>
    <row r="98" spans="1:256" ht="211.2">
      <c r="A98" s="90"/>
      <c r="B98" s="19" t="s">
        <v>116</v>
      </c>
      <c r="C98" s="66" t="s">
        <v>21</v>
      </c>
      <c r="D98" s="54" t="e">
        <f>+#REF!</f>
        <v>#REF!</v>
      </c>
      <c r="E98" s="54">
        <v>1350</v>
      </c>
      <c r="F98" s="41" t="e">
        <f>+D98*E98</f>
        <v>#REF!</v>
      </c>
      <c r="G98" s="9"/>
    </row>
    <row r="99" spans="1:256">
      <c r="A99" s="90"/>
      <c r="B99" s="21"/>
      <c r="C99" s="66"/>
      <c r="D99" s="53"/>
      <c r="E99" s="54"/>
      <c r="F99" s="41"/>
      <c r="G99" s="9"/>
    </row>
    <row r="100" spans="1:256">
      <c r="A100" s="87" t="s">
        <v>68</v>
      </c>
      <c r="B100" s="14" t="s">
        <v>69</v>
      </c>
      <c r="C100" s="65"/>
      <c r="D100" s="53"/>
      <c r="E100" s="54"/>
      <c r="F100" s="38"/>
      <c r="G100" s="6"/>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c r="CW100" s="4"/>
      <c r="CX100" s="4"/>
      <c r="CY100" s="4"/>
      <c r="CZ100" s="4"/>
      <c r="DA100" s="4"/>
      <c r="DB100" s="4"/>
      <c r="DC100" s="4"/>
      <c r="DD100" s="4"/>
      <c r="DE100" s="4"/>
      <c r="DF100" s="4"/>
      <c r="DG100" s="4"/>
      <c r="DH100" s="4"/>
      <c r="DI100" s="4"/>
      <c r="DJ100" s="4"/>
      <c r="DK100" s="4"/>
      <c r="DL100" s="4"/>
      <c r="DM100" s="4"/>
      <c r="DN100" s="4"/>
      <c r="DO100" s="4"/>
      <c r="DP100" s="4"/>
      <c r="DQ100" s="4"/>
      <c r="DR100" s="4"/>
      <c r="DS100" s="4"/>
      <c r="DT100" s="4"/>
      <c r="DU100" s="4"/>
      <c r="DV100" s="4"/>
      <c r="DW100" s="4"/>
      <c r="DX100" s="4"/>
      <c r="DY100" s="4"/>
      <c r="DZ100" s="4"/>
      <c r="EA100" s="4"/>
      <c r="EB100" s="4"/>
      <c r="EC100" s="4"/>
      <c r="ED100" s="4"/>
      <c r="EE100" s="4"/>
      <c r="EF100" s="4"/>
      <c r="EG100" s="4"/>
      <c r="EH100" s="4"/>
      <c r="EI100" s="4"/>
      <c r="EJ100" s="4"/>
      <c r="EK100" s="4"/>
      <c r="EL100" s="4"/>
      <c r="EM100" s="4"/>
      <c r="EN100" s="4"/>
      <c r="EO100" s="4"/>
      <c r="EP100" s="4"/>
      <c r="EQ100" s="4"/>
      <c r="ER100" s="4"/>
      <c r="ES100" s="4"/>
      <c r="ET100" s="4"/>
      <c r="EU100" s="4"/>
      <c r="EV100" s="4"/>
      <c r="EW100" s="4"/>
      <c r="EX100" s="4"/>
      <c r="EY100" s="4"/>
      <c r="EZ100" s="4"/>
      <c r="FA100" s="4"/>
      <c r="FB100" s="4"/>
      <c r="FC100" s="4"/>
      <c r="FD100" s="4"/>
      <c r="FE100" s="4"/>
      <c r="FF100" s="4"/>
      <c r="FG100" s="4"/>
      <c r="FH100" s="4"/>
      <c r="FI100" s="4"/>
      <c r="FJ100" s="4"/>
      <c r="FK100" s="4"/>
      <c r="FL100" s="4"/>
      <c r="FM100" s="4"/>
      <c r="FN100" s="4"/>
      <c r="FO100" s="4"/>
      <c r="FP100" s="4"/>
      <c r="FQ100" s="4"/>
      <c r="FR100" s="4"/>
      <c r="FS100" s="4"/>
      <c r="FT100" s="4"/>
      <c r="FU100" s="4"/>
      <c r="FV100" s="4"/>
      <c r="FW100" s="4"/>
      <c r="FX100" s="4"/>
      <c r="FY100" s="4"/>
      <c r="FZ100" s="4"/>
      <c r="GA100" s="4"/>
      <c r="GB100" s="4"/>
      <c r="GC100" s="4"/>
      <c r="GD100" s="4"/>
      <c r="GE100" s="4"/>
      <c r="GF100" s="4"/>
      <c r="GG100" s="4"/>
      <c r="GH100" s="4"/>
      <c r="GI100" s="4"/>
      <c r="GJ100" s="4"/>
      <c r="GK100" s="4"/>
      <c r="GL100" s="4"/>
      <c r="GM100" s="4"/>
      <c r="GN100" s="4"/>
      <c r="GO100" s="4"/>
      <c r="GP100" s="4"/>
      <c r="GQ100" s="4"/>
      <c r="GR100" s="4"/>
      <c r="GS100" s="4"/>
      <c r="GT100" s="4"/>
      <c r="GU100" s="4"/>
      <c r="GV100" s="4"/>
      <c r="GW100" s="4"/>
      <c r="GX100" s="4"/>
      <c r="GY100" s="4"/>
      <c r="GZ100" s="4"/>
      <c r="HA100" s="4"/>
      <c r="HB100" s="4"/>
      <c r="HC100" s="4"/>
      <c r="HD100" s="4"/>
      <c r="HE100" s="4"/>
      <c r="HF100" s="4"/>
      <c r="HG100" s="4"/>
      <c r="HH100" s="4"/>
      <c r="HI100" s="4"/>
      <c r="HJ100" s="4"/>
      <c r="HK100" s="4"/>
      <c r="HL100" s="4"/>
      <c r="HM100" s="4"/>
      <c r="HN100" s="4"/>
      <c r="HO100" s="4"/>
      <c r="HP100" s="4"/>
      <c r="HQ100" s="4"/>
      <c r="HR100" s="4"/>
      <c r="HS100" s="4"/>
      <c r="HT100" s="4"/>
      <c r="HU100" s="4"/>
      <c r="HV100" s="4"/>
      <c r="HW100" s="4"/>
      <c r="HX100" s="4"/>
      <c r="HY100" s="4"/>
      <c r="HZ100" s="4"/>
      <c r="IA100" s="4"/>
      <c r="IB100" s="4"/>
      <c r="IC100" s="4"/>
      <c r="ID100" s="4"/>
      <c r="IE100" s="4"/>
      <c r="IF100" s="4"/>
      <c r="IG100" s="4"/>
      <c r="IH100" s="4"/>
      <c r="II100" s="4"/>
      <c r="IJ100" s="4"/>
      <c r="IK100" s="4"/>
      <c r="IL100" s="4"/>
      <c r="IM100" s="4"/>
      <c r="IN100" s="4"/>
      <c r="IO100" s="4"/>
      <c r="IP100" s="4"/>
      <c r="IQ100" s="4"/>
      <c r="IR100" s="4"/>
      <c r="IS100" s="4"/>
      <c r="IT100" s="4"/>
      <c r="IU100" s="4"/>
      <c r="IV100" s="4"/>
    </row>
    <row r="101" spans="1:256">
      <c r="A101" s="47"/>
      <c r="B101" s="7"/>
      <c r="C101" s="65"/>
      <c r="D101" s="53"/>
      <c r="E101" s="54"/>
      <c r="F101" s="38"/>
      <c r="G101" s="6"/>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c r="CW101" s="4"/>
      <c r="CX101" s="4"/>
      <c r="CY101" s="4"/>
      <c r="CZ101" s="4"/>
      <c r="DA101" s="4"/>
      <c r="DB101" s="4"/>
      <c r="DC101" s="4"/>
      <c r="DD101" s="4"/>
      <c r="DE101" s="4"/>
      <c r="DF101" s="4"/>
      <c r="DG101" s="4"/>
      <c r="DH101" s="4"/>
      <c r="DI101" s="4"/>
      <c r="DJ101" s="4"/>
      <c r="DK101" s="4"/>
      <c r="DL101" s="4"/>
      <c r="DM101" s="4"/>
      <c r="DN101" s="4"/>
      <c r="DO101" s="4"/>
      <c r="DP101" s="4"/>
      <c r="DQ101" s="4"/>
      <c r="DR101" s="4"/>
      <c r="DS101" s="4"/>
      <c r="DT101" s="4"/>
      <c r="DU101" s="4"/>
      <c r="DV101" s="4"/>
      <c r="DW101" s="4"/>
      <c r="DX101" s="4"/>
      <c r="DY101" s="4"/>
      <c r="DZ101" s="4"/>
      <c r="EA101" s="4"/>
      <c r="EB101" s="4"/>
      <c r="EC101" s="4"/>
      <c r="ED101" s="4"/>
      <c r="EE101" s="4"/>
      <c r="EF101" s="4"/>
      <c r="EG101" s="4"/>
      <c r="EH101" s="4"/>
      <c r="EI101" s="4"/>
      <c r="EJ101" s="4"/>
      <c r="EK101" s="4"/>
      <c r="EL101" s="4"/>
      <c r="EM101" s="4"/>
      <c r="EN101" s="4"/>
      <c r="EO101" s="4"/>
      <c r="EP101" s="4"/>
      <c r="EQ101" s="4"/>
      <c r="ER101" s="4"/>
      <c r="ES101" s="4"/>
      <c r="ET101" s="4"/>
      <c r="EU101" s="4"/>
      <c r="EV101" s="4"/>
      <c r="EW101" s="4"/>
      <c r="EX101" s="4"/>
      <c r="EY101" s="4"/>
      <c r="EZ101" s="4"/>
      <c r="FA101" s="4"/>
      <c r="FB101" s="4"/>
      <c r="FC101" s="4"/>
      <c r="FD101" s="4"/>
      <c r="FE101" s="4"/>
      <c r="FF101" s="4"/>
      <c r="FG101" s="4"/>
      <c r="FH101" s="4"/>
      <c r="FI101" s="4"/>
      <c r="FJ101" s="4"/>
      <c r="FK101" s="4"/>
      <c r="FL101" s="4"/>
      <c r="FM101" s="4"/>
      <c r="FN101" s="4"/>
      <c r="FO101" s="4"/>
      <c r="FP101" s="4"/>
      <c r="FQ101" s="4"/>
      <c r="FR101" s="4"/>
      <c r="FS101" s="4"/>
      <c r="FT101" s="4"/>
      <c r="FU101" s="4"/>
      <c r="FV101" s="4"/>
      <c r="FW101" s="4"/>
      <c r="FX101" s="4"/>
      <c r="FY101" s="4"/>
      <c r="FZ101" s="4"/>
      <c r="GA101" s="4"/>
      <c r="GB101" s="4"/>
      <c r="GC101" s="4"/>
      <c r="GD101" s="4"/>
      <c r="GE101" s="4"/>
      <c r="GF101" s="4"/>
      <c r="GG101" s="4"/>
      <c r="GH101" s="4"/>
      <c r="GI101" s="4"/>
      <c r="GJ101" s="4"/>
      <c r="GK101" s="4"/>
      <c r="GL101" s="4"/>
      <c r="GM101" s="4"/>
      <c r="GN101" s="4"/>
      <c r="GO101" s="4"/>
      <c r="GP101" s="4"/>
      <c r="GQ101" s="4"/>
      <c r="GR101" s="4"/>
      <c r="GS101" s="4"/>
      <c r="GT101" s="4"/>
      <c r="GU101" s="4"/>
      <c r="GV101" s="4"/>
      <c r="GW101" s="4"/>
      <c r="GX101" s="4"/>
      <c r="GY101" s="4"/>
      <c r="GZ101" s="4"/>
      <c r="HA101" s="4"/>
      <c r="HB101" s="4"/>
      <c r="HC101" s="4"/>
      <c r="HD101" s="4"/>
      <c r="HE101" s="4"/>
      <c r="HF101" s="4"/>
      <c r="HG101" s="4"/>
      <c r="HH101" s="4"/>
      <c r="HI101" s="4"/>
      <c r="HJ101" s="4"/>
      <c r="HK101" s="4"/>
      <c r="HL101" s="4"/>
      <c r="HM101" s="4"/>
      <c r="HN101" s="4"/>
      <c r="HO101" s="4"/>
      <c r="HP101" s="4"/>
      <c r="HQ101" s="4"/>
      <c r="HR101" s="4"/>
      <c r="HS101" s="4"/>
      <c r="HT101" s="4"/>
      <c r="HU101" s="4"/>
      <c r="HV101" s="4"/>
      <c r="HW101" s="4"/>
      <c r="HX101" s="4"/>
      <c r="HY101" s="4"/>
      <c r="HZ101" s="4"/>
      <c r="IA101" s="4"/>
      <c r="IB101" s="4"/>
      <c r="IC101" s="4"/>
      <c r="ID101" s="4"/>
      <c r="IE101" s="4"/>
      <c r="IF101" s="4"/>
      <c r="IG101" s="4"/>
      <c r="IH101" s="4"/>
      <c r="II101" s="4"/>
      <c r="IJ101" s="4"/>
      <c r="IK101" s="4"/>
      <c r="IL101" s="4"/>
      <c r="IM101" s="4"/>
      <c r="IN101" s="4"/>
      <c r="IO101" s="4"/>
      <c r="IP101" s="4"/>
      <c r="IQ101" s="4"/>
      <c r="IR101" s="4"/>
      <c r="IS101" s="4"/>
      <c r="IT101" s="4"/>
      <c r="IU101" s="4"/>
      <c r="IV101" s="4"/>
    </row>
    <row r="102" spans="1:256" ht="79.2">
      <c r="A102" s="47"/>
      <c r="B102" s="7" t="s">
        <v>70</v>
      </c>
      <c r="C102" s="65" t="s">
        <v>21</v>
      </c>
      <c r="D102" s="54">
        <v>5</v>
      </c>
      <c r="E102" s="54">
        <v>3000</v>
      </c>
      <c r="F102" s="39">
        <f>+D102*E102</f>
        <v>15000</v>
      </c>
      <c r="G102" s="6"/>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c r="CW102" s="4"/>
      <c r="CX102" s="4"/>
      <c r="CY102" s="4"/>
      <c r="CZ102" s="4"/>
      <c r="DA102" s="4"/>
      <c r="DB102" s="4"/>
      <c r="DC102" s="4"/>
      <c r="DD102" s="4"/>
      <c r="DE102" s="4"/>
      <c r="DF102" s="4"/>
      <c r="DG102" s="4"/>
      <c r="DH102" s="4"/>
      <c r="DI102" s="4"/>
      <c r="DJ102" s="4"/>
      <c r="DK102" s="4"/>
      <c r="DL102" s="4"/>
      <c r="DM102" s="4"/>
      <c r="DN102" s="4"/>
      <c r="DO102" s="4"/>
      <c r="DP102" s="4"/>
      <c r="DQ102" s="4"/>
      <c r="DR102" s="4"/>
      <c r="DS102" s="4"/>
      <c r="DT102" s="4"/>
      <c r="DU102" s="4"/>
      <c r="DV102" s="4"/>
      <c r="DW102" s="4"/>
      <c r="DX102" s="4"/>
      <c r="DY102" s="4"/>
      <c r="DZ102" s="4"/>
      <c r="EA102" s="4"/>
      <c r="EB102" s="4"/>
      <c r="EC102" s="4"/>
      <c r="ED102" s="4"/>
      <c r="EE102" s="4"/>
      <c r="EF102" s="4"/>
      <c r="EG102" s="4"/>
      <c r="EH102" s="4"/>
      <c r="EI102" s="4"/>
      <c r="EJ102" s="4"/>
      <c r="EK102" s="4"/>
      <c r="EL102" s="4"/>
      <c r="EM102" s="4"/>
      <c r="EN102" s="4"/>
      <c r="EO102" s="4"/>
      <c r="EP102" s="4"/>
      <c r="EQ102" s="4"/>
      <c r="ER102" s="4"/>
      <c r="ES102" s="4"/>
      <c r="ET102" s="4"/>
      <c r="EU102" s="4"/>
      <c r="EV102" s="4"/>
      <c r="EW102" s="4"/>
      <c r="EX102" s="4"/>
      <c r="EY102" s="4"/>
      <c r="EZ102" s="4"/>
      <c r="FA102" s="4"/>
      <c r="FB102" s="4"/>
      <c r="FC102" s="4"/>
      <c r="FD102" s="4"/>
      <c r="FE102" s="4"/>
      <c r="FF102" s="4"/>
      <c r="FG102" s="4"/>
      <c r="FH102" s="4"/>
      <c r="FI102" s="4"/>
      <c r="FJ102" s="4"/>
      <c r="FK102" s="4"/>
      <c r="FL102" s="4"/>
      <c r="FM102" s="4"/>
      <c r="FN102" s="4"/>
      <c r="FO102" s="4"/>
      <c r="FP102" s="4"/>
      <c r="FQ102" s="4"/>
      <c r="FR102" s="4"/>
      <c r="FS102" s="4"/>
      <c r="FT102" s="4"/>
      <c r="FU102" s="4"/>
      <c r="FV102" s="4"/>
      <c r="FW102" s="4"/>
      <c r="FX102" s="4"/>
      <c r="FY102" s="4"/>
      <c r="FZ102" s="4"/>
      <c r="GA102" s="4"/>
      <c r="GB102" s="4"/>
      <c r="GC102" s="4"/>
      <c r="GD102" s="4"/>
      <c r="GE102" s="4"/>
      <c r="GF102" s="4"/>
      <c r="GG102" s="4"/>
      <c r="GH102" s="4"/>
      <c r="GI102" s="4"/>
      <c r="GJ102" s="4"/>
      <c r="GK102" s="4"/>
      <c r="GL102" s="4"/>
      <c r="GM102" s="4"/>
      <c r="GN102" s="4"/>
      <c r="GO102" s="4"/>
      <c r="GP102" s="4"/>
      <c r="GQ102" s="4"/>
      <c r="GR102" s="4"/>
      <c r="GS102" s="4"/>
      <c r="GT102" s="4"/>
      <c r="GU102" s="4"/>
      <c r="GV102" s="4"/>
      <c r="GW102" s="4"/>
      <c r="GX102" s="4"/>
      <c r="GY102" s="4"/>
      <c r="GZ102" s="4"/>
      <c r="HA102" s="4"/>
      <c r="HB102" s="4"/>
      <c r="HC102" s="4"/>
      <c r="HD102" s="4"/>
      <c r="HE102" s="4"/>
      <c r="HF102" s="4"/>
      <c r="HG102" s="4"/>
      <c r="HH102" s="4"/>
      <c r="HI102" s="4"/>
      <c r="HJ102" s="4"/>
      <c r="HK102" s="4"/>
      <c r="HL102" s="4"/>
      <c r="HM102" s="4"/>
      <c r="HN102" s="4"/>
      <c r="HO102" s="4"/>
      <c r="HP102" s="4"/>
      <c r="HQ102" s="4"/>
      <c r="HR102" s="4"/>
      <c r="HS102" s="4"/>
      <c r="HT102" s="4"/>
      <c r="HU102" s="4"/>
      <c r="HV102" s="4"/>
      <c r="HW102" s="4"/>
      <c r="HX102" s="4"/>
      <c r="HY102" s="4"/>
      <c r="HZ102" s="4"/>
      <c r="IA102" s="4"/>
      <c r="IB102" s="4"/>
      <c r="IC102" s="4"/>
      <c r="ID102" s="4"/>
      <c r="IE102" s="4"/>
      <c r="IF102" s="4"/>
      <c r="IG102" s="4"/>
      <c r="IH102" s="4"/>
      <c r="II102" s="4"/>
      <c r="IJ102" s="4"/>
      <c r="IK102" s="4"/>
      <c r="IL102" s="4"/>
      <c r="IM102" s="4"/>
      <c r="IN102" s="4"/>
      <c r="IO102" s="4"/>
      <c r="IP102" s="4"/>
      <c r="IQ102" s="4"/>
      <c r="IR102" s="4"/>
      <c r="IS102" s="4"/>
      <c r="IT102" s="4"/>
      <c r="IU102" s="4"/>
      <c r="IV102" s="4"/>
    </row>
    <row r="103" spans="1:256">
      <c r="A103" s="87"/>
      <c r="B103" s="14"/>
      <c r="C103" s="68"/>
      <c r="D103" s="53"/>
      <c r="E103" s="54"/>
      <c r="F103" s="38"/>
      <c r="G103" s="6"/>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c r="CW103" s="4"/>
      <c r="CX103" s="4"/>
      <c r="CY103" s="4"/>
      <c r="CZ103" s="4"/>
      <c r="DA103" s="4"/>
      <c r="DB103" s="4"/>
      <c r="DC103" s="4"/>
      <c r="DD103" s="4"/>
      <c r="DE103" s="4"/>
      <c r="DF103" s="4"/>
      <c r="DG103" s="4"/>
      <c r="DH103" s="4"/>
      <c r="DI103" s="4"/>
      <c r="DJ103" s="4"/>
      <c r="DK103" s="4"/>
      <c r="DL103" s="4"/>
      <c r="DM103" s="4"/>
      <c r="DN103" s="4"/>
      <c r="DO103" s="4"/>
      <c r="DP103" s="4"/>
      <c r="DQ103" s="4"/>
      <c r="DR103" s="4"/>
      <c r="DS103" s="4"/>
      <c r="DT103" s="4"/>
      <c r="DU103" s="4"/>
      <c r="DV103" s="4"/>
      <c r="DW103" s="4"/>
      <c r="DX103" s="4"/>
      <c r="DY103" s="4"/>
      <c r="DZ103" s="4"/>
      <c r="EA103" s="4"/>
      <c r="EB103" s="4"/>
      <c r="EC103" s="4"/>
      <c r="ED103" s="4"/>
      <c r="EE103" s="4"/>
      <c r="EF103" s="4"/>
      <c r="EG103" s="4"/>
      <c r="EH103" s="4"/>
      <c r="EI103" s="4"/>
      <c r="EJ103" s="4"/>
      <c r="EK103" s="4"/>
      <c r="EL103" s="4"/>
      <c r="EM103" s="4"/>
      <c r="EN103" s="4"/>
      <c r="EO103" s="4"/>
      <c r="EP103" s="4"/>
      <c r="EQ103" s="4"/>
      <c r="ER103" s="4"/>
      <c r="ES103" s="4"/>
      <c r="ET103" s="4"/>
      <c r="EU103" s="4"/>
      <c r="EV103" s="4"/>
      <c r="EW103" s="4"/>
      <c r="EX103" s="4"/>
      <c r="EY103" s="4"/>
      <c r="EZ103" s="4"/>
      <c r="FA103" s="4"/>
      <c r="FB103" s="4"/>
      <c r="FC103" s="4"/>
      <c r="FD103" s="4"/>
      <c r="FE103" s="4"/>
      <c r="FF103" s="4"/>
      <c r="FG103" s="4"/>
      <c r="FH103" s="4"/>
      <c r="FI103" s="4"/>
      <c r="FJ103" s="4"/>
      <c r="FK103" s="4"/>
      <c r="FL103" s="4"/>
      <c r="FM103" s="4"/>
      <c r="FN103" s="4"/>
      <c r="FO103" s="4"/>
      <c r="FP103" s="4"/>
      <c r="FQ103" s="4"/>
      <c r="FR103" s="4"/>
      <c r="FS103" s="4"/>
      <c r="FT103" s="4"/>
      <c r="FU103" s="4"/>
      <c r="FV103" s="4"/>
      <c r="FW103" s="4"/>
      <c r="FX103" s="4"/>
      <c r="FY103" s="4"/>
      <c r="FZ103" s="4"/>
      <c r="GA103" s="4"/>
      <c r="GB103" s="4"/>
      <c r="GC103" s="4"/>
      <c r="GD103" s="4"/>
      <c r="GE103" s="4"/>
      <c r="GF103" s="4"/>
      <c r="GG103" s="4"/>
      <c r="GH103" s="4"/>
      <c r="GI103" s="4"/>
      <c r="GJ103" s="4"/>
      <c r="GK103" s="4"/>
      <c r="GL103" s="4"/>
      <c r="GM103" s="4"/>
      <c r="GN103" s="4"/>
      <c r="GO103" s="4"/>
      <c r="GP103" s="4"/>
      <c r="GQ103" s="4"/>
      <c r="GR103" s="4"/>
      <c r="GS103" s="4"/>
      <c r="GT103" s="4"/>
      <c r="GU103" s="4"/>
      <c r="GV103" s="4"/>
      <c r="GW103" s="4"/>
      <c r="GX103" s="4"/>
      <c r="GY103" s="4"/>
      <c r="GZ103" s="4"/>
      <c r="HA103" s="4"/>
      <c r="HB103" s="4"/>
      <c r="HC103" s="4"/>
      <c r="HD103" s="4"/>
      <c r="HE103" s="4"/>
      <c r="HF103" s="4"/>
      <c r="HG103" s="4"/>
      <c r="HH103" s="4"/>
      <c r="HI103" s="4"/>
      <c r="HJ103" s="4"/>
      <c r="HK103" s="4"/>
      <c r="HL103" s="4"/>
      <c r="HM103" s="4"/>
      <c r="HN103" s="4"/>
      <c r="HO103" s="4"/>
      <c r="HP103" s="4"/>
      <c r="HQ103" s="4"/>
      <c r="HR103" s="4"/>
      <c r="HS103" s="4"/>
      <c r="HT103" s="4"/>
      <c r="HU103" s="4"/>
      <c r="HV103" s="4"/>
      <c r="HW103" s="4"/>
      <c r="HX103" s="4"/>
      <c r="HY103" s="4"/>
      <c r="HZ103" s="4"/>
      <c r="IA103" s="4"/>
      <c r="IB103" s="4"/>
      <c r="IC103" s="4"/>
      <c r="ID103" s="4"/>
      <c r="IE103" s="4"/>
      <c r="IF103" s="4"/>
      <c r="IG103" s="4"/>
      <c r="IH103" s="4"/>
      <c r="II103" s="4"/>
      <c r="IJ103" s="4"/>
      <c r="IK103" s="4"/>
      <c r="IL103" s="4"/>
      <c r="IM103" s="4"/>
      <c r="IN103" s="4"/>
      <c r="IO103" s="4"/>
      <c r="IP103" s="4"/>
      <c r="IQ103" s="4"/>
      <c r="IR103" s="4"/>
      <c r="IS103" s="4"/>
      <c r="IT103" s="4"/>
      <c r="IU103" s="4"/>
      <c r="IV103" s="4"/>
    </row>
    <row r="104" spans="1:256">
      <c r="A104" s="87" t="s">
        <v>71</v>
      </c>
      <c r="B104" s="14" t="s">
        <v>72</v>
      </c>
      <c r="C104" s="68"/>
      <c r="D104" s="53"/>
      <c r="E104" s="54"/>
      <c r="F104" s="38"/>
      <c r="G104" s="6"/>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V104" s="4"/>
      <c r="CW104" s="4"/>
      <c r="CX104" s="4"/>
      <c r="CY104" s="4"/>
      <c r="CZ104" s="4"/>
      <c r="DA104" s="4"/>
      <c r="DB104" s="4"/>
      <c r="DC104" s="4"/>
      <c r="DD104" s="4"/>
      <c r="DE104" s="4"/>
      <c r="DF104" s="4"/>
      <c r="DG104" s="4"/>
      <c r="DH104" s="4"/>
      <c r="DI104" s="4"/>
      <c r="DJ104" s="4"/>
      <c r="DK104" s="4"/>
      <c r="DL104" s="4"/>
      <c r="DM104" s="4"/>
      <c r="DN104" s="4"/>
      <c r="DO104" s="4"/>
      <c r="DP104" s="4"/>
      <c r="DQ104" s="4"/>
      <c r="DR104" s="4"/>
      <c r="DS104" s="4"/>
      <c r="DT104" s="4"/>
      <c r="DU104" s="4"/>
      <c r="DV104" s="4"/>
      <c r="DW104" s="4"/>
      <c r="DX104" s="4"/>
      <c r="DY104" s="4"/>
      <c r="DZ104" s="4"/>
      <c r="EA104" s="4"/>
      <c r="EB104" s="4"/>
      <c r="EC104" s="4"/>
      <c r="ED104" s="4"/>
      <c r="EE104" s="4"/>
      <c r="EF104" s="4"/>
      <c r="EG104" s="4"/>
      <c r="EH104" s="4"/>
      <c r="EI104" s="4"/>
      <c r="EJ104" s="4"/>
      <c r="EK104" s="4"/>
      <c r="EL104" s="4"/>
      <c r="EM104" s="4"/>
      <c r="EN104" s="4"/>
      <c r="EO104" s="4"/>
      <c r="EP104" s="4"/>
      <c r="EQ104" s="4"/>
      <c r="ER104" s="4"/>
      <c r="ES104" s="4"/>
      <c r="ET104" s="4"/>
      <c r="EU104" s="4"/>
      <c r="EV104" s="4"/>
      <c r="EW104" s="4"/>
      <c r="EX104" s="4"/>
      <c r="EY104" s="4"/>
      <c r="EZ104" s="4"/>
      <c r="FA104" s="4"/>
      <c r="FB104" s="4"/>
      <c r="FC104" s="4"/>
      <c r="FD104" s="4"/>
      <c r="FE104" s="4"/>
      <c r="FF104" s="4"/>
      <c r="FG104" s="4"/>
      <c r="FH104" s="4"/>
      <c r="FI104" s="4"/>
      <c r="FJ104" s="4"/>
      <c r="FK104" s="4"/>
      <c r="FL104" s="4"/>
      <c r="FM104" s="4"/>
      <c r="FN104" s="4"/>
      <c r="FO104" s="4"/>
      <c r="FP104" s="4"/>
      <c r="FQ104" s="4"/>
      <c r="FR104" s="4"/>
      <c r="FS104" s="4"/>
      <c r="FT104" s="4"/>
      <c r="FU104" s="4"/>
      <c r="FV104" s="4"/>
      <c r="FW104" s="4"/>
      <c r="FX104" s="4"/>
      <c r="FY104" s="4"/>
      <c r="FZ104" s="4"/>
      <c r="GA104" s="4"/>
      <c r="GB104" s="4"/>
      <c r="GC104" s="4"/>
      <c r="GD104" s="4"/>
      <c r="GE104" s="4"/>
      <c r="GF104" s="4"/>
      <c r="GG104" s="4"/>
      <c r="GH104" s="4"/>
      <c r="GI104" s="4"/>
      <c r="GJ104" s="4"/>
      <c r="GK104" s="4"/>
      <c r="GL104" s="4"/>
      <c r="GM104" s="4"/>
      <c r="GN104" s="4"/>
      <c r="GO104" s="4"/>
      <c r="GP104" s="4"/>
      <c r="GQ104" s="4"/>
      <c r="GR104" s="4"/>
      <c r="GS104" s="4"/>
      <c r="GT104" s="4"/>
      <c r="GU104" s="4"/>
      <c r="GV104" s="4"/>
      <c r="GW104" s="4"/>
      <c r="GX104" s="4"/>
      <c r="GY104" s="4"/>
      <c r="GZ104" s="4"/>
      <c r="HA104" s="4"/>
      <c r="HB104" s="4"/>
      <c r="HC104" s="4"/>
      <c r="HD104" s="4"/>
      <c r="HE104" s="4"/>
      <c r="HF104" s="4"/>
      <c r="HG104" s="4"/>
      <c r="HH104" s="4"/>
      <c r="HI104" s="4"/>
      <c r="HJ104" s="4"/>
      <c r="HK104" s="4"/>
      <c r="HL104" s="4"/>
      <c r="HM104" s="4"/>
      <c r="HN104" s="4"/>
      <c r="HO104" s="4"/>
      <c r="HP104" s="4"/>
      <c r="HQ104" s="4"/>
      <c r="HR104" s="4"/>
      <c r="HS104" s="4"/>
      <c r="HT104" s="4"/>
      <c r="HU104" s="4"/>
      <c r="HV104" s="4"/>
      <c r="HW104" s="4"/>
      <c r="HX104" s="4"/>
      <c r="HY104" s="4"/>
      <c r="HZ104" s="4"/>
      <c r="IA104" s="4"/>
      <c r="IB104" s="4"/>
      <c r="IC104" s="4"/>
      <c r="ID104" s="4"/>
      <c r="IE104" s="4"/>
      <c r="IF104" s="4"/>
      <c r="IG104" s="4"/>
      <c r="IH104" s="4"/>
      <c r="II104" s="4"/>
      <c r="IJ104" s="4"/>
      <c r="IK104" s="4"/>
      <c r="IL104" s="4"/>
      <c r="IM104" s="4"/>
      <c r="IN104" s="4"/>
      <c r="IO104" s="4"/>
      <c r="IP104" s="4"/>
      <c r="IQ104" s="4"/>
      <c r="IR104" s="4"/>
      <c r="IS104" s="4"/>
      <c r="IT104" s="4"/>
      <c r="IU104" s="4"/>
      <c r="IV104" s="4"/>
    </row>
    <row r="105" spans="1:256">
      <c r="A105" s="87"/>
      <c r="B105" s="14"/>
      <c r="C105" s="68"/>
      <c r="D105" s="53"/>
      <c r="E105" s="54"/>
      <c r="F105" s="38"/>
      <c r="G105" s="6"/>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4"/>
      <c r="EV105" s="4"/>
      <c r="EW105" s="4"/>
      <c r="EX105" s="4"/>
      <c r="EY105" s="4"/>
      <c r="EZ105" s="4"/>
      <c r="FA105" s="4"/>
      <c r="FB105" s="4"/>
      <c r="FC105" s="4"/>
      <c r="FD105" s="4"/>
      <c r="FE105" s="4"/>
      <c r="FF105" s="4"/>
      <c r="FG105" s="4"/>
      <c r="FH105" s="4"/>
      <c r="FI105" s="4"/>
      <c r="FJ105" s="4"/>
      <c r="FK105" s="4"/>
      <c r="FL105" s="4"/>
      <c r="FM105" s="4"/>
      <c r="FN105" s="4"/>
      <c r="FO105" s="4"/>
      <c r="FP105" s="4"/>
      <c r="FQ105" s="4"/>
      <c r="FR105" s="4"/>
      <c r="FS105" s="4"/>
      <c r="FT105" s="4"/>
      <c r="FU105" s="4"/>
      <c r="FV105" s="4"/>
      <c r="FW105" s="4"/>
      <c r="FX105" s="4"/>
      <c r="FY105" s="4"/>
      <c r="FZ105" s="4"/>
      <c r="GA105" s="4"/>
      <c r="GB105" s="4"/>
      <c r="GC105" s="4"/>
      <c r="GD105" s="4"/>
      <c r="GE105" s="4"/>
      <c r="GF105" s="4"/>
      <c r="GG105" s="4"/>
      <c r="GH105" s="4"/>
      <c r="GI105" s="4"/>
      <c r="GJ105" s="4"/>
      <c r="GK105" s="4"/>
      <c r="GL105" s="4"/>
      <c r="GM105" s="4"/>
      <c r="GN105" s="4"/>
      <c r="GO105" s="4"/>
      <c r="GP105" s="4"/>
      <c r="GQ105" s="4"/>
      <c r="GR105" s="4"/>
      <c r="GS105" s="4"/>
      <c r="GT105" s="4"/>
      <c r="GU105" s="4"/>
      <c r="GV105" s="4"/>
      <c r="GW105" s="4"/>
      <c r="GX105" s="4"/>
      <c r="GY105" s="4"/>
      <c r="GZ105" s="4"/>
      <c r="HA105" s="4"/>
      <c r="HB105" s="4"/>
      <c r="HC105" s="4"/>
      <c r="HD105" s="4"/>
      <c r="HE105" s="4"/>
      <c r="HF105" s="4"/>
      <c r="HG105" s="4"/>
      <c r="HH105" s="4"/>
      <c r="HI105" s="4"/>
      <c r="HJ105" s="4"/>
      <c r="HK105" s="4"/>
      <c r="HL105" s="4"/>
      <c r="HM105" s="4"/>
      <c r="HN105" s="4"/>
      <c r="HO105" s="4"/>
      <c r="HP105" s="4"/>
      <c r="HQ105" s="4"/>
      <c r="HR105" s="4"/>
      <c r="HS105" s="4"/>
      <c r="HT105" s="4"/>
      <c r="HU105" s="4"/>
      <c r="HV105" s="4"/>
      <c r="HW105" s="4"/>
      <c r="HX105" s="4"/>
      <c r="HY105" s="4"/>
      <c r="HZ105" s="4"/>
      <c r="IA105" s="4"/>
      <c r="IB105" s="4"/>
      <c r="IC105" s="4"/>
      <c r="ID105" s="4"/>
      <c r="IE105" s="4"/>
      <c r="IF105" s="4"/>
      <c r="IG105" s="4"/>
      <c r="IH105" s="4"/>
      <c r="II105" s="4"/>
      <c r="IJ105" s="4"/>
      <c r="IK105" s="4"/>
      <c r="IL105" s="4"/>
      <c r="IM105" s="4"/>
      <c r="IN105" s="4"/>
      <c r="IO105" s="4"/>
      <c r="IP105" s="4"/>
      <c r="IQ105" s="4"/>
      <c r="IR105" s="4"/>
      <c r="IS105" s="4"/>
      <c r="IT105" s="4"/>
      <c r="IU105" s="4"/>
      <c r="IV105" s="4"/>
    </row>
    <row r="106" spans="1:256">
      <c r="A106" s="88" t="s">
        <v>74</v>
      </c>
      <c r="B106" s="22" t="s">
        <v>20</v>
      </c>
      <c r="C106" s="67"/>
      <c r="D106" s="53"/>
      <c r="E106" s="54"/>
      <c r="F106" s="41"/>
      <c r="G106" s="9"/>
    </row>
    <row r="107" spans="1:256">
      <c r="A107" s="88"/>
      <c r="B107" s="22"/>
      <c r="C107" s="67"/>
      <c r="D107" s="53"/>
      <c r="E107" s="54"/>
      <c r="F107" s="41"/>
      <c r="G107" s="9"/>
    </row>
    <row r="108" spans="1:256" ht="118.8">
      <c r="A108" s="88"/>
      <c r="B108" s="23" t="s">
        <v>73</v>
      </c>
      <c r="C108" s="67" t="s">
        <v>21</v>
      </c>
      <c r="D108" s="54" t="e">
        <f>+#REF!</f>
        <v>#REF!</v>
      </c>
      <c r="E108" s="54">
        <v>200</v>
      </c>
      <c r="F108" s="39" t="e">
        <f>+D108*E108</f>
        <v>#REF!</v>
      </c>
      <c r="G108" s="9"/>
    </row>
    <row r="109" spans="1:256">
      <c r="A109" s="87"/>
      <c r="B109" s="14"/>
      <c r="C109" s="68"/>
      <c r="D109" s="53"/>
      <c r="E109" s="54"/>
      <c r="F109" s="38"/>
      <c r="G109" s="6"/>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c r="CZ109" s="4"/>
      <c r="DA109" s="4"/>
      <c r="DB109" s="4"/>
      <c r="DC109" s="4"/>
      <c r="DD109" s="4"/>
      <c r="DE109" s="4"/>
      <c r="DF109" s="4"/>
      <c r="DG109" s="4"/>
      <c r="DH109" s="4"/>
      <c r="DI109" s="4"/>
      <c r="DJ109" s="4"/>
      <c r="DK109" s="4"/>
      <c r="DL109" s="4"/>
      <c r="DM109" s="4"/>
      <c r="DN109" s="4"/>
      <c r="DO109" s="4"/>
      <c r="DP109" s="4"/>
      <c r="DQ109" s="4"/>
      <c r="DR109" s="4"/>
      <c r="DS109" s="4"/>
      <c r="DT109" s="4"/>
      <c r="DU109" s="4"/>
      <c r="DV109" s="4"/>
      <c r="DW109" s="4"/>
      <c r="DX109" s="4"/>
      <c r="DY109" s="4"/>
      <c r="DZ109" s="4"/>
      <c r="EA109" s="4"/>
      <c r="EB109" s="4"/>
      <c r="EC109" s="4"/>
      <c r="ED109" s="4"/>
      <c r="EE109" s="4"/>
      <c r="EF109" s="4"/>
      <c r="EG109" s="4"/>
      <c r="EH109" s="4"/>
      <c r="EI109" s="4"/>
      <c r="EJ109" s="4"/>
      <c r="EK109" s="4"/>
      <c r="EL109" s="4"/>
      <c r="EM109" s="4"/>
      <c r="EN109" s="4"/>
      <c r="EO109" s="4"/>
      <c r="EP109" s="4"/>
      <c r="EQ109" s="4"/>
      <c r="ER109" s="4"/>
      <c r="ES109" s="4"/>
      <c r="ET109" s="4"/>
      <c r="EU109" s="4"/>
      <c r="EV109" s="4"/>
      <c r="EW109" s="4"/>
      <c r="EX109" s="4"/>
      <c r="EY109" s="4"/>
      <c r="EZ109" s="4"/>
      <c r="FA109" s="4"/>
      <c r="FB109" s="4"/>
      <c r="FC109" s="4"/>
      <c r="FD109" s="4"/>
      <c r="FE109" s="4"/>
      <c r="FF109" s="4"/>
      <c r="FG109" s="4"/>
      <c r="FH109" s="4"/>
      <c r="FI109" s="4"/>
      <c r="FJ109" s="4"/>
      <c r="FK109" s="4"/>
      <c r="FL109" s="4"/>
      <c r="FM109" s="4"/>
      <c r="FN109" s="4"/>
      <c r="FO109" s="4"/>
      <c r="FP109" s="4"/>
      <c r="FQ109" s="4"/>
      <c r="FR109" s="4"/>
      <c r="FS109" s="4"/>
      <c r="FT109" s="4"/>
      <c r="FU109" s="4"/>
      <c r="FV109" s="4"/>
      <c r="FW109" s="4"/>
      <c r="FX109" s="4"/>
      <c r="FY109" s="4"/>
      <c r="FZ109" s="4"/>
      <c r="GA109" s="4"/>
      <c r="GB109" s="4"/>
      <c r="GC109" s="4"/>
      <c r="GD109" s="4"/>
      <c r="GE109" s="4"/>
      <c r="GF109" s="4"/>
      <c r="GG109" s="4"/>
      <c r="GH109" s="4"/>
      <c r="GI109" s="4"/>
      <c r="GJ109" s="4"/>
      <c r="GK109" s="4"/>
      <c r="GL109" s="4"/>
      <c r="GM109" s="4"/>
      <c r="GN109" s="4"/>
      <c r="GO109" s="4"/>
      <c r="GP109" s="4"/>
      <c r="GQ109" s="4"/>
      <c r="GR109" s="4"/>
      <c r="GS109" s="4"/>
      <c r="GT109" s="4"/>
      <c r="GU109" s="4"/>
      <c r="GV109" s="4"/>
      <c r="GW109" s="4"/>
      <c r="GX109" s="4"/>
      <c r="GY109" s="4"/>
      <c r="GZ109" s="4"/>
      <c r="HA109" s="4"/>
      <c r="HB109" s="4"/>
      <c r="HC109" s="4"/>
      <c r="HD109" s="4"/>
      <c r="HE109" s="4"/>
      <c r="HF109" s="4"/>
      <c r="HG109" s="4"/>
      <c r="HH109" s="4"/>
      <c r="HI109" s="4"/>
      <c r="HJ109" s="4"/>
      <c r="HK109" s="4"/>
      <c r="HL109" s="4"/>
      <c r="HM109" s="4"/>
      <c r="HN109" s="4"/>
      <c r="HO109" s="4"/>
      <c r="HP109" s="4"/>
      <c r="HQ109" s="4"/>
      <c r="HR109" s="4"/>
      <c r="HS109" s="4"/>
      <c r="HT109" s="4"/>
      <c r="HU109" s="4"/>
      <c r="HV109" s="4"/>
      <c r="HW109" s="4"/>
      <c r="HX109" s="4"/>
      <c r="HY109" s="4"/>
      <c r="HZ109" s="4"/>
      <c r="IA109" s="4"/>
      <c r="IB109" s="4"/>
      <c r="IC109" s="4"/>
      <c r="ID109" s="4"/>
      <c r="IE109" s="4"/>
      <c r="IF109" s="4"/>
      <c r="IG109" s="4"/>
      <c r="IH109" s="4"/>
      <c r="II109" s="4"/>
      <c r="IJ109" s="4"/>
      <c r="IK109" s="4"/>
      <c r="IL109" s="4"/>
      <c r="IM109" s="4"/>
      <c r="IN109" s="4"/>
      <c r="IO109" s="4"/>
      <c r="IP109" s="4"/>
      <c r="IQ109" s="4"/>
      <c r="IR109" s="4"/>
      <c r="IS109" s="4"/>
      <c r="IT109" s="4"/>
      <c r="IU109" s="4"/>
      <c r="IV109" s="4"/>
    </row>
    <row r="110" spans="1:256">
      <c r="A110" s="87"/>
      <c r="B110" s="5" t="s">
        <v>24</v>
      </c>
      <c r="C110" s="68"/>
      <c r="D110" s="53"/>
      <c r="E110" s="54"/>
      <c r="F110" s="39"/>
      <c r="G110" s="6"/>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c r="CZ110" s="4"/>
      <c r="DA110" s="4"/>
      <c r="DB110" s="4"/>
      <c r="DC110" s="4"/>
      <c r="DD110" s="4"/>
      <c r="DE110" s="4"/>
      <c r="DF110" s="4"/>
      <c r="DG110" s="4"/>
      <c r="DH110" s="4"/>
      <c r="DI110" s="4"/>
      <c r="DJ110" s="4"/>
      <c r="DK110" s="4"/>
      <c r="DL110" s="4"/>
      <c r="DM110" s="4"/>
      <c r="DN110" s="4"/>
      <c r="DO110" s="4"/>
      <c r="DP110" s="4"/>
      <c r="DQ110" s="4"/>
      <c r="DR110" s="4"/>
      <c r="DS110" s="4"/>
      <c r="DT110" s="4"/>
      <c r="DU110" s="4"/>
      <c r="DV110" s="4"/>
      <c r="DW110" s="4"/>
      <c r="DX110" s="4"/>
      <c r="DY110" s="4"/>
      <c r="DZ110" s="4"/>
      <c r="EA110" s="4"/>
      <c r="EB110" s="4"/>
      <c r="EC110" s="4"/>
      <c r="ED110" s="4"/>
      <c r="EE110" s="4"/>
      <c r="EF110" s="4"/>
      <c r="EG110" s="4"/>
      <c r="EH110" s="4"/>
      <c r="EI110" s="4"/>
      <c r="EJ110" s="4"/>
      <c r="EK110" s="4"/>
      <c r="EL110" s="4"/>
      <c r="EM110" s="4"/>
      <c r="EN110" s="4"/>
      <c r="EO110" s="4"/>
      <c r="EP110" s="4"/>
      <c r="EQ110" s="4"/>
      <c r="ER110" s="4"/>
      <c r="ES110" s="4"/>
      <c r="ET110" s="4"/>
      <c r="EU110" s="4"/>
      <c r="EV110" s="4"/>
      <c r="EW110" s="4"/>
      <c r="EX110" s="4"/>
      <c r="EY110" s="4"/>
      <c r="EZ110" s="4"/>
      <c r="FA110" s="4"/>
      <c r="FB110" s="4"/>
      <c r="FC110" s="4"/>
      <c r="FD110" s="4"/>
      <c r="FE110" s="4"/>
      <c r="FF110" s="4"/>
      <c r="FG110" s="4"/>
      <c r="FH110" s="4"/>
      <c r="FI110" s="4"/>
      <c r="FJ110" s="4"/>
      <c r="FK110" s="4"/>
      <c r="FL110" s="4"/>
      <c r="FM110" s="4"/>
      <c r="FN110" s="4"/>
      <c r="FO110" s="4"/>
      <c r="FP110" s="4"/>
      <c r="FQ110" s="4"/>
      <c r="FR110" s="4"/>
      <c r="FS110" s="4"/>
      <c r="FT110" s="4"/>
      <c r="FU110" s="4"/>
      <c r="FV110" s="4"/>
      <c r="FW110" s="4"/>
      <c r="FX110" s="4"/>
      <c r="FY110" s="4"/>
      <c r="FZ110" s="4"/>
      <c r="GA110" s="4"/>
      <c r="GB110" s="4"/>
      <c r="GC110" s="4"/>
      <c r="GD110" s="4"/>
      <c r="GE110" s="4"/>
      <c r="GF110" s="4"/>
      <c r="GG110" s="4"/>
      <c r="GH110" s="4"/>
      <c r="GI110" s="4"/>
      <c r="GJ110" s="4"/>
      <c r="GK110" s="4"/>
      <c r="GL110" s="4"/>
      <c r="GM110" s="4"/>
      <c r="GN110" s="4"/>
      <c r="GO110" s="4"/>
      <c r="GP110" s="4"/>
      <c r="GQ110" s="4"/>
      <c r="GR110" s="4"/>
      <c r="GS110" s="4"/>
      <c r="GT110" s="4"/>
      <c r="GU110" s="4"/>
      <c r="GV110" s="4"/>
      <c r="GW110" s="4"/>
      <c r="GX110" s="4"/>
      <c r="GY110" s="4"/>
      <c r="GZ110" s="4"/>
      <c r="HA110" s="4"/>
      <c r="HB110" s="4"/>
      <c r="HC110" s="4"/>
      <c r="HD110" s="4"/>
      <c r="HE110" s="4"/>
      <c r="HF110" s="4"/>
      <c r="HG110" s="4"/>
      <c r="HH110" s="4"/>
      <c r="HI110" s="4"/>
      <c r="HJ110" s="4"/>
      <c r="HK110" s="4"/>
      <c r="HL110" s="4"/>
      <c r="HM110" s="4"/>
      <c r="HN110" s="4"/>
      <c r="HO110" s="4"/>
      <c r="HP110" s="4"/>
      <c r="HQ110" s="4"/>
      <c r="HR110" s="4"/>
      <c r="HS110" s="4"/>
      <c r="HT110" s="4"/>
      <c r="HU110" s="4"/>
      <c r="HV110" s="4"/>
      <c r="HW110" s="4"/>
      <c r="HX110" s="4"/>
      <c r="HY110" s="4"/>
      <c r="HZ110" s="4"/>
      <c r="IA110" s="4"/>
      <c r="IB110" s="4"/>
      <c r="IC110" s="4"/>
      <c r="ID110" s="4"/>
      <c r="IE110" s="4"/>
      <c r="IF110" s="4"/>
      <c r="IG110" s="4"/>
      <c r="IH110" s="4"/>
      <c r="II110" s="4"/>
      <c r="IJ110" s="4"/>
      <c r="IK110" s="4"/>
      <c r="IL110" s="4"/>
      <c r="IM110" s="4"/>
      <c r="IN110" s="4"/>
      <c r="IO110" s="4"/>
      <c r="IP110" s="4"/>
      <c r="IQ110" s="4"/>
      <c r="IR110" s="4"/>
      <c r="IS110" s="4"/>
      <c r="IT110" s="4"/>
      <c r="IU110" s="4"/>
      <c r="IV110" s="4"/>
    </row>
    <row r="111" spans="1:256" ht="50.4">
      <c r="A111" s="47" t="s">
        <v>16</v>
      </c>
      <c r="B111" s="14" t="s">
        <v>25</v>
      </c>
      <c r="C111" s="68"/>
      <c r="D111" s="53"/>
      <c r="E111" s="54"/>
      <c r="F111" s="39"/>
      <c r="G111" s="6"/>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c r="CZ111" s="4"/>
      <c r="DA111" s="4"/>
      <c r="DB111" s="4"/>
      <c r="DC111" s="4"/>
      <c r="DD111" s="4"/>
      <c r="DE111" s="4"/>
      <c r="DF111" s="4"/>
      <c r="DG111" s="4"/>
      <c r="DH111" s="4"/>
      <c r="DI111" s="4"/>
      <c r="DJ111" s="4"/>
      <c r="DK111" s="4"/>
      <c r="DL111" s="4"/>
      <c r="DM111" s="4"/>
      <c r="DN111" s="4"/>
      <c r="DO111" s="4"/>
      <c r="DP111" s="4"/>
      <c r="DQ111" s="4"/>
      <c r="DR111" s="4"/>
      <c r="DS111" s="4"/>
      <c r="DT111" s="4"/>
      <c r="DU111" s="4"/>
      <c r="DV111" s="4"/>
      <c r="DW111" s="4"/>
      <c r="DX111" s="4"/>
      <c r="DY111" s="4"/>
      <c r="DZ111" s="4"/>
      <c r="EA111" s="4"/>
      <c r="EB111" s="4"/>
      <c r="EC111" s="4"/>
      <c r="ED111" s="4"/>
      <c r="EE111" s="4"/>
      <c r="EF111" s="4"/>
      <c r="EG111" s="4"/>
      <c r="EH111" s="4"/>
      <c r="EI111" s="4"/>
      <c r="EJ111" s="4"/>
      <c r="EK111" s="4"/>
      <c r="EL111" s="4"/>
      <c r="EM111" s="4"/>
      <c r="EN111" s="4"/>
      <c r="EO111" s="4"/>
      <c r="EP111" s="4"/>
      <c r="EQ111" s="4"/>
      <c r="ER111" s="4"/>
      <c r="ES111" s="4"/>
      <c r="ET111" s="4"/>
      <c r="EU111" s="4"/>
      <c r="EV111" s="4"/>
      <c r="EW111" s="4"/>
      <c r="EX111" s="4"/>
      <c r="EY111" s="4"/>
      <c r="EZ111" s="4"/>
      <c r="FA111" s="4"/>
      <c r="FB111" s="4"/>
      <c r="FC111" s="4"/>
      <c r="FD111" s="4"/>
      <c r="FE111" s="4"/>
      <c r="FF111" s="4"/>
      <c r="FG111" s="4"/>
      <c r="FH111" s="4"/>
      <c r="FI111" s="4"/>
      <c r="FJ111" s="4"/>
      <c r="FK111" s="4"/>
      <c r="FL111" s="4"/>
      <c r="FM111" s="4"/>
      <c r="FN111" s="4"/>
      <c r="FO111" s="4"/>
      <c r="FP111" s="4"/>
      <c r="FQ111" s="4"/>
      <c r="FR111" s="4"/>
      <c r="FS111" s="4"/>
      <c r="FT111" s="4"/>
      <c r="FU111" s="4"/>
      <c r="FV111" s="4"/>
      <c r="FW111" s="4"/>
      <c r="FX111" s="4"/>
      <c r="FY111" s="4"/>
      <c r="FZ111" s="4"/>
      <c r="GA111" s="4"/>
      <c r="GB111" s="4"/>
      <c r="GC111" s="4"/>
      <c r="GD111" s="4"/>
      <c r="GE111" s="4"/>
      <c r="GF111" s="4"/>
      <c r="GG111" s="4"/>
      <c r="GH111" s="4"/>
      <c r="GI111" s="4"/>
      <c r="GJ111" s="4"/>
      <c r="GK111" s="4"/>
      <c r="GL111" s="4"/>
      <c r="GM111" s="4"/>
      <c r="GN111" s="4"/>
      <c r="GO111" s="4"/>
      <c r="GP111" s="4"/>
      <c r="GQ111" s="4"/>
      <c r="GR111" s="4"/>
      <c r="GS111" s="4"/>
      <c r="GT111" s="4"/>
      <c r="GU111" s="4"/>
      <c r="GV111" s="4"/>
      <c r="GW111" s="4"/>
      <c r="GX111" s="4"/>
      <c r="GY111" s="4"/>
      <c r="GZ111" s="4"/>
      <c r="HA111" s="4"/>
      <c r="HB111" s="4"/>
      <c r="HC111" s="4"/>
      <c r="HD111" s="4"/>
      <c r="HE111" s="4"/>
      <c r="HF111" s="4"/>
      <c r="HG111" s="4"/>
      <c r="HH111" s="4"/>
      <c r="HI111" s="4"/>
      <c r="HJ111" s="4"/>
      <c r="HK111" s="4"/>
      <c r="HL111" s="4"/>
      <c r="HM111" s="4"/>
      <c r="HN111" s="4"/>
      <c r="HO111" s="4"/>
      <c r="HP111" s="4"/>
      <c r="HQ111" s="4"/>
      <c r="HR111" s="4"/>
      <c r="HS111" s="4"/>
      <c r="HT111" s="4"/>
      <c r="HU111" s="4"/>
      <c r="HV111" s="4"/>
      <c r="HW111" s="4"/>
      <c r="HX111" s="4"/>
      <c r="HY111" s="4"/>
      <c r="HZ111" s="4"/>
      <c r="IA111" s="4"/>
      <c r="IB111" s="4"/>
      <c r="IC111" s="4"/>
      <c r="ID111" s="4"/>
      <c r="IE111" s="4"/>
      <c r="IF111" s="4"/>
      <c r="IG111" s="4"/>
      <c r="IH111" s="4"/>
      <c r="II111" s="4"/>
      <c r="IJ111" s="4"/>
      <c r="IK111" s="4"/>
      <c r="IL111" s="4"/>
      <c r="IM111" s="4"/>
      <c r="IN111" s="4"/>
      <c r="IO111" s="4"/>
      <c r="IP111" s="4"/>
      <c r="IQ111" s="4"/>
      <c r="IR111" s="4"/>
      <c r="IS111" s="4"/>
      <c r="IT111" s="4"/>
      <c r="IU111" s="4"/>
      <c r="IV111" s="4"/>
    </row>
    <row r="112" spans="1:256">
      <c r="A112" s="87"/>
      <c r="B112" s="8"/>
      <c r="C112" s="68"/>
      <c r="D112" s="53"/>
      <c r="E112" s="54"/>
      <c r="F112" s="39"/>
      <c r="G112" s="6"/>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c r="CZ112" s="4"/>
      <c r="DA112" s="4"/>
      <c r="DB112" s="4"/>
      <c r="DC112" s="4"/>
      <c r="DD112" s="4"/>
      <c r="DE112" s="4"/>
      <c r="DF112" s="4"/>
      <c r="DG112" s="4"/>
      <c r="DH112" s="4"/>
      <c r="DI112" s="4"/>
      <c r="DJ112" s="4"/>
      <c r="DK112" s="4"/>
      <c r="DL112" s="4"/>
      <c r="DM112" s="4"/>
      <c r="DN112" s="4"/>
      <c r="DO112" s="4"/>
      <c r="DP112" s="4"/>
      <c r="DQ112" s="4"/>
      <c r="DR112" s="4"/>
      <c r="DS112" s="4"/>
      <c r="DT112" s="4"/>
      <c r="DU112" s="4"/>
      <c r="DV112" s="4"/>
      <c r="DW112" s="4"/>
      <c r="DX112" s="4"/>
      <c r="DY112" s="4"/>
      <c r="DZ112" s="4"/>
      <c r="EA112" s="4"/>
      <c r="EB112" s="4"/>
      <c r="EC112" s="4"/>
      <c r="ED112" s="4"/>
      <c r="EE112" s="4"/>
      <c r="EF112" s="4"/>
      <c r="EG112" s="4"/>
      <c r="EH112" s="4"/>
      <c r="EI112" s="4"/>
      <c r="EJ112" s="4"/>
      <c r="EK112" s="4"/>
      <c r="EL112" s="4"/>
      <c r="EM112" s="4"/>
      <c r="EN112" s="4"/>
      <c r="EO112" s="4"/>
      <c r="EP112" s="4"/>
      <c r="EQ112" s="4"/>
      <c r="ER112" s="4"/>
      <c r="ES112" s="4"/>
      <c r="ET112" s="4"/>
      <c r="EU112" s="4"/>
      <c r="EV112" s="4"/>
      <c r="EW112" s="4"/>
      <c r="EX112" s="4"/>
      <c r="EY112" s="4"/>
      <c r="EZ112" s="4"/>
      <c r="FA112" s="4"/>
      <c r="FB112" s="4"/>
      <c r="FC112" s="4"/>
      <c r="FD112" s="4"/>
      <c r="FE112" s="4"/>
      <c r="FF112" s="4"/>
      <c r="FG112" s="4"/>
      <c r="FH112" s="4"/>
      <c r="FI112" s="4"/>
      <c r="FJ112" s="4"/>
      <c r="FK112" s="4"/>
      <c r="FL112" s="4"/>
      <c r="FM112" s="4"/>
      <c r="FN112" s="4"/>
      <c r="FO112" s="4"/>
      <c r="FP112" s="4"/>
      <c r="FQ112" s="4"/>
      <c r="FR112" s="4"/>
      <c r="FS112" s="4"/>
      <c r="FT112" s="4"/>
      <c r="FU112" s="4"/>
      <c r="FV112" s="4"/>
      <c r="FW112" s="4"/>
      <c r="FX112" s="4"/>
      <c r="FY112" s="4"/>
      <c r="FZ112" s="4"/>
      <c r="GA112" s="4"/>
      <c r="GB112" s="4"/>
      <c r="GC112" s="4"/>
      <c r="GD112" s="4"/>
      <c r="GE112" s="4"/>
      <c r="GF112" s="4"/>
      <c r="GG112" s="4"/>
      <c r="GH112" s="4"/>
      <c r="GI112" s="4"/>
      <c r="GJ112" s="4"/>
      <c r="GK112" s="4"/>
      <c r="GL112" s="4"/>
      <c r="GM112" s="4"/>
      <c r="GN112" s="4"/>
      <c r="GO112" s="4"/>
      <c r="GP112" s="4"/>
      <c r="GQ112" s="4"/>
      <c r="GR112" s="4"/>
      <c r="GS112" s="4"/>
      <c r="GT112" s="4"/>
      <c r="GU112" s="4"/>
      <c r="GV112" s="4"/>
      <c r="GW112" s="4"/>
      <c r="GX112" s="4"/>
      <c r="GY112" s="4"/>
      <c r="GZ112" s="4"/>
      <c r="HA112" s="4"/>
      <c r="HB112" s="4"/>
      <c r="HC112" s="4"/>
      <c r="HD112" s="4"/>
      <c r="HE112" s="4"/>
      <c r="HF112" s="4"/>
      <c r="HG112" s="4"/>
      <c r="HH112" s="4"/>
      <c r="HI112" s="4"/>
      <c r="HJ112" s="4"/>
      <c r="HK112" s="4"/>
      <c r="HL112" s="4"/>
      <c r="HM112" s="4"/>
      <c r="HN112" s="4"/>
      <c r="HO112" s="4"/>
      <c r="HP112" s="4"/>
      <c r="HQ112" s="4"/>
      <c r="HR112" s="4"/>
      <c r="HS112" s="4"/>
      <c r="HT112" s="4"/>
      <c r="HU112" s="4"/>
      <c r="HV112" s="4"/>
      <c r="HW112" s="4"/>
      <c r="HX112" s="4"/>
      <c r="HY112" s="4"/>
      <c r="HZ112" s="4"/>
      <c r="IA112" s="4"/>
      <c r="IB112" s="4"/>
      <c r="IC112" s="4"/>
      <c r="ID112" s="4"/>
      <c r="IE112" s="4"/>
      <c r="IF112" s="4"/>
      <c r="IG112" s="4"/>
      <c r="IH112" s="4"/>
      <c r="II112" s="4"/>
      <c r="IJ112" s="4"/>
      <c r="IK112" s="4"/>
      <c r="IL112" s="4"/>
      <c r="IM112" s="4"/>
      <c r="IN112" s="4"/>
      <c r="IO112" s="4"/>
      <c r="IP112" s="4"/>
      <c r="IQ112" s="4"/>
      <c r="IR112" s="4"/>
      <c r="IS112" s="4"/>
      <c r="IT112" s="4"/>
      <c r="IU112" s="4"/>
      <c r="IV112" s="4"/>
    </row>
    <row r="113" spans="1:256">
      <c r="A113" s="87" t="s">
        <v>75</v>
      </c>
      <c r="B113" s="14" t="s">
        <v>26</v>
      </c>
      <c r="C113" s="68"/>
      <c r="D113" s="53"/>
      <c r="E113" s="54"/>
      <c r="F113" s="39"/>
      <c r="G113" s="6"/>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c r="CZ113" s="4"/>
      <c r="DA113" s="4"/>
      <c r="DB113" s="4"/>
      <c r="DC113" s="4"/>
      <c r="DD113" s="4"/>
      <c r="DE113" s="4"/>
      <c r="DF113" s="4"/>
      <c r="DG113" s="4"/>
      <c r="DH113" s="4"/>
      <c r="DI113" s="4"/>
      <c r="DJ113" s="4"/>
      <c r="DK113" s="4"/>
      <c r="DL113" s="4"/>
      <c r="DM113" s="4"/>
      <c r="DN113" s="4"/>
      <c r="DO113" s="4"/>
      <c r="DP113" s="4"/>
      <c r="DQ113" s="4"/>
      <c r="DR113" s="4"/>
      <c r="DS113" s="4"/>
      <c r="DT113" s="4"/>
      <c r="DU113" s="4"/>
      <c r="DV113" s="4"/>
      <c r="DW113" s="4"/>
      <c r="DX113" s="4"/>
      <c r="DY113" s="4"/>
      <c r="DZ113" s="4"/>
      <c r="EA113" s="4"/>
      <c r="EB113" s="4"/>
      <c r="EC113" s="4"/>
      <c r="ED113" s="4"/>
      <c r="EE113" s="4"/>
      <c r="EF113" s="4"/>
      <c r="EG113" s="4"/>
      <c r="EH113" s="4"/>
      <c r="EI113" s="4"/>
      <c r="EJ113" s="4"/>
      <c r="EK113" s="4"/>
      <c r="EL113" s="4"/>
      <c r="EM113" s="4"/>
      <c r="EN113" s="4"/>
      <c r="EO113" s="4"/>
      <c r="EP113" s="4"/>
      <c r="EQ113" s="4"/>
      <c r="ER113" s="4"/>
      <c r="ES113" s="4"/>
      <c r="ET113" s="4"/>
      <c r="EU113" s="4"/>
      <c r="EV113" s="4"/>
      <c r="EW113" s="4"/>
      <c r="EX113" s="4"/>
      <c r="EY113" s="4"/>
      <c r="EZ113" s="4"/>
      <c r="FA113" s="4"/>
      <c r="FB113" s="4"/>
      <c r="FC113" s="4"/>
      <c r="FD113" s="4"/>
      <c r="FE113" s="4"/>
      <c r="FF113" s="4"/>
      <c r="FG113" s="4"/>
      <c r="FH113" s="4"/>
      <c r="FI113" s="4"/>
      <c r="FJ113" s="4"/>
      <c r="FK113" s="4"/>
      <c r="FL113" s="4"/>
      <c r="FM113" s="4"/>
      <c r="FN113" s="4"/>
      <c r="FO113" s="4"/>
      <c r="FP113" s="4"/>
      <c r="FQ113" s="4"/>
      <c r="FR113" s="4"/>
      <c r="FS113" s="4"/>
      <c r="FT113" s="4"/>
      <c r="FU113" s="4"/>
      <c r="FV113" s="4"/>
      <c r="FW113" s="4"/>
      <c r="FX113" s="4"/>
      <c r="FY113" s="4"/>
      <c r="FZ113" s="4"/>
      <c r="GA113" s="4"/>
      <c r="GB113" s="4"/>
      <c r="GC113" s="4"/>
      <c r="GD113" s="4"/>
      <c r="GE113" s="4"/>
      <c r="GF113" s="4"/>
      <c r="GG113" s="4"/>
      <c r="GH113" s="4"/>
      <c r="GI113" s="4"/>
      <c r="GJ113" s="4"/>
      <c r="GK113" s="4"/>
      <c r="GL113" s="4"/>
      <c r="GM113" s="4"/>
      <c r="GN113" s="4"/>
      <c r="GO113" s="4"/>
      <c r="GP113" s="4"/>
      <c r="GQ113" s="4"/>
      <c r="GR113" s="4"/>
      <c r="GS113" s="4"/>
      <c r="GT113" s="4"/>
      <c r="GU113" s="4"/>
      <c r="GV113" s="4"/>
      <c r="GW113" s="4"/>
      <c r="GX113" s="4"/>
      <c r="GY113" s="4"/>
      <c r="GZ113" s="4"/>
      <c r="HA113" s="4"/>
      <c r="HB113" s="4"/>
      <c r="HC113" s="4"/>
      <c r="HD113" s="4"/>
      <c r="HE113" s="4"/>
      <c r="HF113" s="4"/>
      <c r="HG113" s="4"/>
      <c r="HH113" s="4"/>
      <c r="HI113" s="4"/>
      <c r="HJ113" s="4"/>
      <c r="HK113" s="4"/>
      <c r="HL113" s="4"/>
      <c r="HM113" s="4"/>
      <c r="HN113" s="4"/>
      <c r="HO113" s="4"/>
      <c r="HP113" s="4"/>
      <c r="HQ113" s="4"/>
      <c r="HR113" s="4"/>
      <c r="HS113" s="4"/>
      <c r="HT113" s="4"/>
      <c r="HU113" s="4"/>
      <c r="HV113" s="4"/>
      <c r="HW113" s="4"/>
      <c r="HX113" s="4"/>
      <c r="HY113" s="4"/>
      <c r="HZ113" s="4"/>
      <c r="IA113" s="4"/>
      <c r="IB113" s="4"/>
      <c r="IC113" s="4"/>
      <c r="ID113" s="4"/>
      <c r="IE113" s="4"/>
      <c r="IF113" s="4"/>
      <c r="IG113" s="4"/>
      <c r="IH113" s="4"/>
      <c r="II113" s="4"/>
      <c r="IJ113" s="4"/>
      <c r="IK113" s="4"/>
      <c r="IL113" s="4"/>
      <c r="IM113" s="4"/>
      <c r="IN113" s="4"/>
      <c r="IO113" s="4"/>
      <c r="IP113" s="4"/>
      <c r="IQ113" s="4"/>
      <c r="IR113" s="4"/>
      <c r="IS113" s="4"/>
      <c r="IT113" s="4"/>
      <c r="IU113" s="4"/>
      <c r="IV113" s="4"/>
    </row>
    <row r="114" spans="1:256">
      <c r="A114" s="87"/>
      <c r="B114" s="14"/>
      <c r="C114" s="68"/>
      <c r="D114" s="53"/>
      <c r="E114" s="54"/>
      <c r="F114" s="39"/>
      <c r="G114" s="6"/>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c r="CZ114" s="4"/>
      <c r="DA114" s="4"/>
      <c r="DB114" s="4"/>
      <c r="DC114" s="4"/>
      <c r="DD114" s="4"/>
      <c r="DE114" s="4"/>
      <c r="DF114" s="4"/>
      <c r="DG114" s="4"/>
      <c r="DH114" s="4"/>
      <c r="DI114" s="4"/>
      <c r="DJ114" s="4"/>
      <c r="DK114" s="4"/>
      <c r="DL114" s="4"/>
      <c r="DM114" s="4"/>
      <c r="DN114" s="4"/>
      <c r="DO114" s="4"/>
      <c r="DP114" s="4"/>
      <c r="DQ114" s="4"/>
      <c r="DR114" s="4"/>
      <c r="DS114" s="4"/>
      <c r="DT114" s="4"/>
      <c r="DU114" s="4"/>
      <c r="DV114" s="4"/>
      <c r="DW114" s="4"/>
      <c r="DX114" s="4"/>
      <c r="DY114" s="4"/>
      <c r="DZ114" s="4"/>
      <c r="EA114" s="4"/>
      <c r="EB114" s="4"/>
      <c r="EC114" s="4"/>
      <c r="ED114" s="4"/>
      <c r="EE114" s="4"/>
      <c r="EF114" s="4"/>
      <c r="EG114" s="4"/>
      <c r="EH114" s="4"/>
      <c r="EI114" s="4"/>
      <c r="EJ114" s="4"/>
      <c r="EK114" s="4"/>
      <c r="EL114" s="4"/>
      <c r="EM114" s="4"/>
      <c r="EN114" s="4"/>
      <c r="EO114" s="4"/>
      <c r="EP114" s="4"/>
      <c r="EQ114" s="4"/>
      <c r="ER114" s="4"/>
      <c r="ES114" s="4"/>
      <c r="ET114" s="4"/>
      <c r="EU114" s="4"/>
      <c r="EV114" s="4"/>
      <c r="EW114" s="4"/>
      <c r="EX114" s="4"/>
      <c r="EY114" s="4"/>
      <c r="EZ114" s="4"/>
      <c r="FA114" s="4"/>
      <c r="FB114" s="4"/>
      <c r="FC114" s="4"/>
      <c r="FD114" s="4"/>
      <c r="FE114" s="4"/>
      <c r="FF114" s="4"/>
      <c r="FG114" s="4"/>
      <c r="FH114" s="4"/>
      <c r="FI114" s="4"/>
      <c r="FJ114" s="4"/>
      <c r="FK114" s="4"/>
      <c r="FL114" s="4"/>
      <c r="FM114" s="4"/>
      <c r="FN114" s="4"/>
      <c r="FO114" s="4"/>
      <c r="FP114" s="4"/>
      <c r="FQ114" s="4"/>
      <c r="FR114" s="4"/>
      <c r="FS114" s="4"/>
      <c r="FT114" s="4"/>
      <c r="FU114" s="4"/>
      <c r="FV114" s="4"/>
      <c r="FW114" s="4"/>
      <c r="FX114" s="4"/>
      <c r="FY114" s="4"/>
      <c r="FZ114" s="4"/>
      <c r="GA114" s="4"/>
      <c r="GB114" s="4"/>
      <c r="GC114" s="4"/>
      <c r="GD114" s="4"/>
      <c r="GE114" s="4"/>
      <c r="GF114" s="4"/>
      <c r="GG114" s="4"/>
      <c r="GH114" s="4"/>
      <c r="GI114" s="4"/>
      <c r="GJ114" s="4"/>
      <c r="GK114" s="4"/>
      <c r="GL114" s="4"/>
      <c r="GM114" s="4"/>
      <c r="GN114" s="4"/>
      <c r="GO114" s="4"/>
      <c r="GP114" s="4"/>
      <c r="GQ114" s="4"/>
      <c r="GR114" s="4"/>
      <c r="GS114" s="4"/>
      <c r="GT114" s="4"/>
      <c r="GU114" s="4"/>
      <c r="GV114" s="4"/>
      <c r="GW114" s="4"/>
      <c r="GX114" s="4"/>
      <c r="GY114" s="4"/>
      <c r="GZ114" s="4"/>
      <c r="HA114" s="4"/>
      <c r="HB114" s="4"/>
      <c r="HC114" s="4"/>
      <c r="HD114" s="4"/>
      <c r="HE114" s="4"/>
      <c r="HF114" s="4"/>
      <c r="HG114" s="4"/>
      <c r="HH114" s="4"/>
      <c r="HI114" s="4"/>
      <c r="HJ114" s="4"/>
      <c r="HK114" s="4"/>
      <c r="HL114" s="4"/>
      <c r="HM114" s="4"/>
      <c r="HN114" s="4"/>
      <c r="HO114" s="4"/>
      <c r="HP114" s="4"/>
      <c r="HQ114" s="4"/>
      <c r="HR114" s="4"/>
      <c r="HS114" s="4"/>
      <c r="HT114" s="4"/>
      <c r="HU114" s="4"/>
      <c r="HV114" s="4"/>
      <c r="HW114" s="4"/>
      <c r="HX114" s="4"/>
      <c r="HY114" s="4"/>
      <c r="HZ114" s="4"/>
      <c r="IA114" s="4"/>
      <c r="IB114" s="4"/>
      <c r="IC114" s="4"/>
      <c r="ID114" s="4"/>
      <c r="IE114" s="4"/>
      <c r="IF114" s="4"/>
      <c r="IG114" s="4"/>
      <c r="IH114" s="4"/>
      <c r="II114" s="4"/>
      <c r="IJ114" s="4"/>
      <c r="IK114" s="4"/>
      <c r="IL114" s="4"/>
      <c r="IM114" s="4"/>
      <c r="IN114" s="4"/>
      <c r="IO114" s="4"/>
      <c r="IP114" s="4"/>
      <c r="IQ114" s="4"/>
      <c r="IR114" s="4"/>
      <c r="IS114" s="4"/>
      <c r="IT114" s="4"/>
      <c r="IU114" s="4"/>
      <c r="IV114" s="4"/>
    </row>
    <row r="115" spans="1:256">
      <c r="A115" s="88" t="s">
        <v>76</v>
      </c>
      <c r="B115" s="15" t="s">
        <v>27</v>
      </c>
      <c r="C115" s="67"/>
      <c r="D115" s="53"/>
      <c r="E115" s="54"/>
      <c r="F115" s="40"/>
      <c r="G115" s="9"/>
    </row>
    <row r="116" spans="1:256">
      <c r="A116" s="79"/>
      <c r="B116" s="15"/>
      <c r="C116" s="67"/>
      <c r="D116" s="53"/>
      <c r="E116" s="54"/>
      <c r="F116" s="40"/>
      <c r="G116" s="9"/>
    </row>
    <row r="117" spans="1:256" ht="105.6">
      <c r="A117" s="79"/>
      <c r="B117" s="16" t="s">
        <v>117</v>
      </c>
      <c r="C117" s="66" t="s">
        <v>21</v>
      </c>
      <c r="D117" s="54" t="s">
        <v>15</v>
      </c>
      <c r="E117" s="54">
        <v>3500</v>
      </c>
      <c r="F117" s="41"/>
      <c r="G117" s="17"/>
    </row>
    <row r="118" spans="1:256">
      <c r="A118" s="79"/>
      <c r="B118" s="16"/>
      <c r="C118" s="69"/>
      <c r="D118" s="59"/>
      <c r="E118" s="59"/>
      <c r="F118" s="40"/>
      <c r="G118" s="9"/>
    </row>
    <row r="119" spans="1:256">
      <c r="A119" s="88" t="s">
        <v>77</v>
      </c>
      <c r="B119" s="18" t="s">
        <v>28</v>
      </c>
      <c r="C119" s="66"/>
      <c r="D119" s="53"/>
      <c r="E119" s="54"/>
      <c r="F119" s="41"/>
      <c r="G119" s="9"/>
    </row>
    <row r="120" spans="1:256">
      <c r="A120" s="79"/>
      <c r="B120" s="18"/>
      <c r="C120" s="66"/>
      <c r="D120" s="53"/>
      <c r="E120" s="54"/>
      <c r="F120" s="41"/>
      <c r="G120" s="9"/>
    </row>
    <row r="121" spans="1:256" ht="105.6">
      <c r="A121" s="79"/>
      <c r="B121" s="16" t="s">
        <v>118</v>
      </c>
      <c r="C121" s="67" t="s">
        <v>21</v>
      </c>
      <c r="D121" s="54" t="s">
        <v>15</v>
      </c>
      <c r="E121" s="54">
        <v>3800</v>
      </c>
      <c r="F121" s="41"/>
      <c r="G121" s="17"/>
    </row>
    <row r="122" spans="1:256">
      <c r="A122" s="79"/>
      <c r="B122" s="16"/>
      <c r="C122" s="66"/>
      <c r="D122" s="53"/>
      <c r="E122" s="54"/>
      <c r="F122" s="41"/>
      <c r="G122" s="9"/>
    </row>
    <row r="123" spans="1:256">
      <c r="A123" s="88" t="s">
        <v>78</v>
      </c>
      <c r="B123" s="15" t="s">
        <v>29</v>
      </c>
      <c r="C123" s="66"/>
      <c r="D123" s="53"/>
      <c r="E123" s="54"/>
      <c r="F123" s="41"/>
      <c r="G123" s="9"/>
    </row>
    <row r="124" spans="1:256">
      <c r="A124" s="79"/>
      <c r="B124" s="15"/>
      <c r="C124" s="66"/>
      <c r="D124" s="53"/>
      <c r="E124" s="54"/>
      <c r="F124" s="41"/>
      <c r="G124" s="9"/>
    </row>
    <row r="125" spans="1:256" ht="145.19999999999999">
      <c r="A125" s="79"/>
      <c r="B125" s="16" t="s">
        <v>119</v>
      </c>
      <c r="C125" s="67" t="s">
        <v>21</v>
      </c>
      <c r="D125" s="54" t="s">
        <v>15</v>
      </c>
      <c r="E125" s="54">
        <v>3800</v>
      </c>
      <c r="F125" s="41"/>
      <c r="G125" s="17"/>
    </row>
    <row r="126" spans="1:256">
      <c r="A126" s="79"/>
      <c r="B126" s="16"/>
      <c r="C126" s="67"/>
      <c r="D126" s="53"/>
      <c r="E126" s="54"/>
      <c r="F126" s="41"/>
      <c r="G126" s="9"/>
    </row>
    <row r="127" spans="1:256">
      <c r="A127" s="89" t="s">
        <v>79</v>
      </c>
      <c r="B127" s="21" t="s">
        <v>44</v>
      </c>
      <c r="C127" s="70"/>
      <c r="D127" s="54"/>
      <c r="E127" s="54"/>
      <c r="F127" s="41"/>
      <c r="G127" s="9"/>
    </row>
    <row r="128" spans="1:256">
      <c r="A128" s="89"/>
      <c r="B128" s="21"/>
      <c r="C128" s="70"/>
      <c r="D128" s="54"/>
      <c r="E128" s="54"/>
      <c r="F128" s="41"/>
      <c r="G128" s="9"/>
    </row>
    <row r="129" spans="1:7" ht="92.4">
      <c r="A129" s="79"/>
      <c r="B129" s="20" t="s">
        <v>120</v>
      </c>
      <c r="C129" s="67" t="s">
        <v>21</v>
      </c>
      <c r="D129" s="54" t="e">
        <f>+#REF!</f>
        <v>#REF!</v>
      </c>
      <c r="E129" s="54">
        <v>1200</v>
      </c>
      <c r="F129" s="41" t="e">
        <f>$E129*$D129</f>
        <v>#REF!</v>
      </c>
      <c r="G129" s="17"/>
    </row>
    <row r="130" spans="1:7">
      <c r="A130" s="79"/>
      <c r="B130" s="16"/>
      <c r="C130" s="69"/>
      <c r="D130" s="59"/>
      <c r="E130" s="59"/>
      <c r="F130" s="40"/>
      <c r="G130" s="9"/>
    </row>
    <row r="131" spans="1:7">
      <c r="A131" s="89" t="s">
        <v>80</v>
      </c>
      <c r="B131" s="21" t="s">
        <v>45</v>
      </c>
      <c r="C131" s="67"/>
      <c r="D131" s="54"/>
      <c r="E131" s="54"/>
      <c r="F131" s="41"/>
      <c r="G131" s="9"/>
    </row>
    <row r="132" spans="1:7">
      <c r="A132" s="89"/>
      <c r="B132" s="21"/>
      <c r="C132" s="67"/>
      <c r="D132" s="54"/>
      <c r="E132" s="54"/>
      <c r="F132" s="41"/>
      <c r="G132" s="9"/>
    </row>
    <row r="133" spans="1:7" ht="105.6">
      <c r="A133" s="79"/>
      <c r="B133" s="16" t="s">
        <v>121</v>
      </c>
      <c r="C133" s="70" t="s">
        <v>21</v>
      </c>
      <c r="D133" s="54" t="e">
        <f>+#REF!</f>
        <v>#REF!</v>
      </c>
      <c r="E133" s="54">
        <v>1350</v>
      </c>
      <c r="F133" s="41" t="e">
        <f>$E133*$D133</f>
        <v>#REF!</v>
      </c>
      <c r="G133" s="9"/>
    </row>
    <row r="134" spans="1:7">
      <c r="A134" s="79"/>
      <c r="B134" s="18"/>
      <c r="C134" s="67"/>
      <c r="D134" s="54"/>
      <c r="E134" s="54"/>
      <c r="F134" s="41"/>
      <c r="G134" s="9"/>
    </row>
    <row r="135" spans="1:7">
      <c r="A135" s="88" t="s">
        <v>81</v>
      </c>
      <c r="B135" s="18" t="s">
        <v>129</v>
      </c>
      <c r="C135" s="70"/>
      <c r="D135" s="53"/>
      <c r="E135" s="54"/>
      <c r="F135" s="41"/>
      <c r="G135" s="9"/>
    </row>
    <row r="136" spans="1:7">
      <c r="A136" s="88"/>
      <c r="B136" s="18"/>
      <c r="C136" s="70"/>
      <c r="D136" s="53"/>
      <c r="E136" s="54"/>
      <c r="F136" s="41"/>
      <c r="G136" s="9"/>
    </row>
    <row r="137" spans="1:7" ht="105.6">
      <c r="A137" s="79"/>
      <c r="B137" s="16" t="s">
        <v>123</v>
      </c>
      <c r="C137" s="70"/>
      <c r="D137" s="53"/>
      <c r="E137" s="54"/>
      <c r="F137" s="41"/>
      <c r="G137" s="10"/>
    </row>
    <row r="138" spans="1:7">
      <c r="A138" s="79"/>
      <c r="B138" s="16"/>
      <c r="C138" s="70"/>
      <c r="D138" s="53"/>
      <c r="E138" s="54"/>
      <c r="F138" s="41"/>
      <c r="G138" s="9"/>
    </row>
    <row r="139" spans="1:7" ht="26.4">
      <c r="A139" s="79" t="s">
        <v>17</v>
      </c>
      <c r="B139" s="16" t="s">
        <v>122</v>
      </c>
      <c r="C139" s="66" t="s">
        <v>21</v>
      </c>
      <c r="D139" s="54" t="e">
        <f>+#REF!</f>
        <v>#REF!</v>
      </c>
      <c r="E139" s="54">
        <v>1300</v>
      </c>
      <c r="F139" s="41" t="e">
        <f>$E139*$D139</f>
        <v>#REF!</v>
      </c>
      <c r="G139" s="10"/>
    </row>
    <row r="140" spans="1:7">
      <c r="A140" s="79"/>
      <c r="B140" s="16"/>
      <c r="C140" s="66"/>
      <c r="D140" s="54"/>
      <c r="E140" s="54"/>
      <c r="F140" s="41"/>
      <c r="G140" s="10"/>
    </row>
    <row r="141" spans="1:7" ht="26.4">
      <c r="A141" s="79" t="s">
        <v>30</v>
      </c>
      <c r="B141" s="16" t="s">
        <v>124</v>
      </c>
      <c r="C141" s="66" t="s">
        <v>21</v>
      </c>
      <c r="D141" s="54" t="e">
        <f>+#REF!</f>
        <v>#REF!</v>
      </c>
      <c r="E141" s="54">
        <v>1150</v>
      </c>
      <c r="F141" s="41" t="e">
        <f>$E141*$D141</f>
        <v>#REF!</v>
      </c>
      <c r="G141" s="10"/>
    </row>
    <row r="142" spans="1:7">
      <c r="A142" s="79"/>
      <c r="B142" s="16"/>
      <c r="C142" s="66"/>
      <c r="D142" s="54"/>
      <c r="E142" s="54"/>
      <c r="F142" s="41"/>
      <c r="G142" s="10"/>
    </row>
    <row r="143" spans="1:7" ht="26.4">
      <c r="A143" s="79" t="s">
        <v>127</v>
      </c>
      <c r="B143" s="16" t="s">
        <v>128</v>
      </c>
      <c r="C143" s="66" t="s">
        <v>21</v>
      </c>
      <c r="D143" s="54" t="e">
        <f>+#REF!</f>
        <v>#REF!</v>
      </c>
      <c r="E143" s="54">
        <v>950</v>
      </c>
      <c r="F143" s="41" t="e">
        <f>$E143*$D143</f>
        <v>#REF!</v>
      </c>
      <c r="G143" s="10"/>
    </row>
    <row r="144" spans="1:7">
      <c r="A144" s="79"/>
      <c r="B144" s="16"/>
      <c r="C144" s="66"/>
      <c r="D144" s="53"/>
      <c r="E144" s="54"/>
      <c r="F144" s="41"/>
      <c r="G144" s="9"/>
    </row>
    <row r="145" spans="1:7">
      <c r="A145" s="88" t="s">
        <v>82</v>
      </c>
      <c r="B145" s="18" t="s">
        <v>130</v>
      </c>
      <c r="C145" s="66"/>
      <c r="D145" s="53"/>
      <c r="E145" s="54"/>
      <c r="F145" s="41"/>
      <c r="G145" s="9"/>
    </row>
    <row r="146" spans="1:7">
      <c r="A146" s="88"/>
      <c r="B146" s="18"/>
      <c r="C146" s="66"/>
      <c r="D146" s="53"/>
      <c r="E146" s="54"/>
      <c r="F146" s="41"/>
      <c r="G146" s="9"/>
    </row>
    <row r="147" spans="1:7" ht="92.4">
      <c r="A147" s="79"/>
      <c r="B147" s="16" t="s">
        <v>125</v>
      </c>
      <c r="C147" s="66"/>
      <c r="D147" s="53"/>
      <c r="E147" s="54"/>
      <c r="F147" s="41"/>
      <c r="G147" s="9"/>
    </row>
    <row r="148" spans="1:7">
      <c r="A148" s="79"/>
      <c r="B148" s="16"/>
      <c r="C148" s="66"/>
      <c r="D148" s="53"/>
      <c r="E148" s="54"/>
      <c r="F148" s="41"/>
      <c r="G148" s="9"/>
    </row>
    <row r="149" spans="1:7" ht="26.4">
      <c r="A149" s="79" t="s">
        <v>17</v>
      </c>
      <c r="B149" s="16" t="s">
        <v>126</v>
      </c>
      <c r="C149" s="66" t="s">
        <v>21</v>
      </c>
      <c r="D149" s="54" t="e">
        <f>+#REF!</f>
        <v>#REF!</v>
      </c>
      <c r="E149" s="54">
        <v>1450</v>
      </c>
      <c r="F149" s="41" t="e">
        <f>$E149*$D149</f>
        <v>#REF!</v>
      </c>
      <c r="G149" s="9"/>
    </row>
    <row r="150" spans="1:7">
      <c r="A150" s="79"/>
      <c r="B150" s="16"/>
      <c r="C150" s="66"/>
      <c r="D150" s="54"/>
      <c r="E150" s="54"/>
      <c r="F150" s="41"/>
      <c r="G150" s="9"/>
    </row>
    <row r="151" spans="1:7" ht="26.4">
      <c r="A151" s="79" t="s">
        <v>30</v>
      </c>
      <c r="B151" s="16" t="s">
        <v>128</v>
      </c>
      <c r="C151" s="66" t="s">
        <v>21</v>
      </c>
      <c r="D151" s="54" t="e">
        <f>+#REF!</f>
        <v>#REF!</v>
      </c>
      <c r="E151" s="54">
        <v>1100</v>
      </c>
      <c r="F151" s="41" t="e">
        <f>$E151*$D151</f>
        <v>#REF!</v>
      </c>
      <c r="G151" s="9"/>
    </row>
    <row r="152" spans="1:7">
      <c r="A152" s="79"/>
      <c r="B152" s="16"/>
      <c r="C152" s="66"/>
      <c r="D152" s="54"/>
      <c r="E152" s="54"/>
      <c r="F152" s="41"/>
      <c r="G152" s="9"/>
    </row>
    <row r="153" spans="1:7">
      <c r="A153" s="88" t="s">
        <v>83</v>
      </c>
      <c r="B153" s="18" t="s">
        <v>131</v>
      </c>
      <c r="C153" s="66"/>
      <c r="D153" s="54"/>
      <c r="E153" s="54"/>
      <c r="F153" s="41"/>
      <c r="G153" s="9"/>
    </row>
    <row r="154" spans="1:7">
      <c r="A154" s="88"/>
      <c r="B154" s="18"/>
      <c r="C154" s="66"/>
      <c r="D154" s="54"/>
      <c r="E154" s="54"/>
      <c r="F154" s="41"/>
      <c r="G154" s="9"/>
    </row>
    <row r="155" spans="1:7" ht="79.2">
      <c r="A155" s="79"/>
      <c r="B155" s="16" t="s">
        <v>132</v>
      </c>
      <c r="C155" s="66"/>
      <c r="D155" s="54"/>
      <c r="E155" s="54"/>
      <c r="F155" s="41"/>
      <c r="G155" s="9"/>
    </row>
    <row r="156" spans="1:7">
      <c r="A156" s="79"/>
      <c r="B156" s="20"/>
      <c r="C156" s="66"/>
      <c r="D156" s="54"/>
      <c r="E156" s="54"/>
      <c r="F156" s="41"/>
      <c r="G156" s="9"/>
    </row>
    <row r="157" spans="1:7">
      <c r="A157" s="79" t="s">
        <v>17</v>
      </c>
      <c r="B157" s="20" t="s">
        <v>133</v>
      </c>
      <c r="C157" s="66" t="s">
        <v>21</v>
      </c>
      <c r="D157" s="54" t="e">
        <f>+#REF!</f>
        <v>#REF!</v>
      </c>
      <c r="E157" s="54">
        <v>1500</v>
      </c>
      <c r="F157" s="41" t="e">
        <f>+D157*E157</f>
        <v>#REF!</v>
      </c>
      <c r="G157" s="9"/>
    </row>
    <row r="158" spans="1:7">
      <c r="A158" s="79"/>
      <c r="B158" s="20"/>
      <c r="C158" s="66"/>
      <c r="D158" s="54"/>
      <c r="E158" s="54"/>
      <c r="F158" s="41"/>
      <c r="G158" s="9"/>
    </row>
    <row r="159" spans="1:7">
      <c r="A159" s="79" t="s">
        <v>30</v>
      </c>
      <c r="B159" s="16" t="s">
        <v>134</v>
      </c>
      <c r="C159" s="66" t="s">
        <v>21</v>
      </c>
      <c r="D159" s="54" t="e">
        <f>+#REF!</f>
        <v>#REF!</v>
      </c>
      <c r="E159" s="54">
        <v>1150</v>
      </c>
      <c r="F159" s="41" t="e">
        <f>$E159*$D159</f>
        <v>#REF!</v>
      </c>
      <c r="G159" s="9"/>
    </row>
    <row r="160" spans="1:7">
      <c r="A160" s="79"/>
      <c r="B160" s="16"/>
      <c r="C160" s="66"/>
      <c r="D160" s="54"/>
      <c r="E160" s="54"/>
      <c r="F160" s="41"/>
      <c r="G160" s="9"/>
    </row>
    <row r="161" spans="1:7">
      <c r="A161" s="79" t="s">
        <v>127</v>
      </c>
      <c r="B161" s="16" t="s">
        <v>135</v>
      </c>
      <c r="C161" s="66" t="s">
        <v>21</v>
      </c>
      <c r="D161" s="54" t="e">
        <f>+#REF!</f>
        <v>#REF!</v>
      </c>
      <c r="E161" s="54">
        <v>1150</v>
      </c>
      <c r="F161" s="41" t="e">
        <f>$E161*$D161</f>
        <v>#REF!</v>
      </c>
      <c r="G161" s="9"/>
    </row>
    <row r="162" spans="1:7">
      <c r="A162" s="79"/>
      <c r="B162" s="20"/>
      <c r="C162" s="66"/>
      <c r="D162" s="54"/>
      <c r="E162" s="54"/>
      <c r="F162" s="41"/>
      <c r="G162" s="9"/>
    </row>
    <row r="163" spans="1:7">
      <c r="A163" s="92"/>
      <c r="B163" s="80" t="s">
        <v>84</v>
      </c>
      <c r="C163" s="81"/>
      <c r="D163" s="56"/>
      <c r="E163" s="56" t="s">
        <v>31</v>
      </c>
      <c r="F163" s="64" t="e">
        <f>SUM(F82:F162)</f>
        <v>#REF!</v>
      </c>
      <c r="G163" s="49"/>
    </row>
    <row r="164" spans="1:7">
      <c r="A164" s="93"/>
      <c r="B164" s="34"/>
      <c r="C164" s="71"/>
      <c r="D164" s="57"/>
      <c r="E164" s="84"/>
      <c r="F164" s="43"/>
      <c r="G164" s="35"/>
    </row>
    <row r="165" spans="1:7">
      <c r="A165" s="88" t="s">
        <v>59</v>
      </c>
      <c r="B165" s="15" t="s">
        <v>85</v>
      </c>
      <c r="C165" s="67"/>
      <c r="D165" s="53"/>
      <c r="E165" s="54"/>
      <c r="F165" s="41"/>
      <c r="G165" s="9"/>
    </row>
    <row r="166" spans="1:7">
      <c r="A166" s="88" t="s">
        <v>39</v>
      </c>
      <c r="B166" s="15" t="s">
        <v>86</v>
      </c>
      <c r="C166" s="67"/>
      <c r="D166" s="53"/>
      <c r="E166" s="54"/>
      <c r="F166" s="41"/>
      <c r="G166" s="9"/>
    </row>
    <row r="167" spans="1:7">
      <c r="A167" s="79"/>
      <c r="B167" s="19"/>
      <c r="C167" s="67"/>
      <c r="D167" s="53"/>
      <c r="E167" s="54"/>
      <c r="F167" s="41"/>
      <c r="G167" s="9"/>
    </row>
    <row r="168" spans="1:7" ht="105.6">
      <c r="A168" s="79" t="s">
        <v>87</v>
      </c>
      <c r="B168" s="19" t="s">
        <v>89</v>
      </c>
      <c r="C168" s="67" t="s">
        <v>9</v>
      </c>
      <c r="D168" s="54">
        <v>1</v>
      </c>
      <c r="E168" s="54">
        <v>24000</v>
      </c>
      <c r="F168" s="41">
        <f>+D168*E168</f>
        <v>24000</v>
      </c>
      <c r="G168" s="9"/>
    </row>
    <row r="169" spans="1:7">
      <c r="A169" s="79"/>
      <c r="B169" s="19"/>
      <c r="C169" s="67"/>
      <c r="D169" s="54"/>
      <c r="E169" s="54"/>
      <c r="F169" s="41"/>
      <c r="G169" s="9"/>
    </row>
    <row r="170" spans="1:7" ht="26.4">
      <c r="A170" s="79" t="s">
        <v>88</v>
      </c>
      <c r="B170" s="19" t="s">
        <v>90</v>
      </c>
      <c r="C170" s="67" t="s">
        <v>9</v>
      </c>
      <c r="D170" s="54">
        <v>1</v>
      </c>
      <c r="E170" s="54">
        <v>21500</v>
      </c>
      <c r="F170" s="41">
        <f>+D170*E170</f>
        <v>21500</v>
      </c>
      <c r="G170" s="9"/>
    </row>
    <row r="171" spans="1:7">
      <c r="A171" s="79"/>
      <c r="B171" s="19"/>
      <c r="C171" s="67"/>
      <c r="D171" s="53"/>
      <c r="E171" s="54"/>
      <c r="F171" s="41"/>
      <c r="G171" s="9"/>
    </row>
    <row r="172" spans="1:7">
      <c r="A172" s="88" t="s">
        <v>91</v>
      </c>
      <c r="B172" s="15" t="s">
        <v>40</v>
      </c>
      <c r="C172" s="72"/>
      <c r="D172" s="53"/>
      <c r="E172" s="54"/>
      <c r="F172" s="44"/>
      <c r="G172" s="9"/>
    </row>
    <row r="173" spans="1:7">
      <c r="A173" s="88"/>
      <c r="B173" s="15"/>
      <c r="C173" s="72"/>
      <c r="D173" s="53"/>
      <c r="E173" s="54"/>
      <c r="F173" s="44"/>
      <c r="G173" s="9"/>
    </row>
    <row r="174" spans="1:7" ht="157.80000000000001">
      <c r="A174" s="88"/>
      <c r="B174" s="28" t="s">
        <v>136</v>
      </c>
      <c r="C174" s="67" t="s">
        <v>21</v>
      </c>
      <c r="D174" s="54" t="e">
        <f>+#REF!</f>
        <v>#REF!</v>
      </c>
      <c r="E174" s="54">
        <v>1800</v>
      </c>
      <c r="F174" s="41" t="e">
        <f>+D174*E174</f>
        <v>#REF!</v>
      </c>
      <c r="G174" s="9"/>
    </row>
    <row r="175" spans="1:7">
      <c r="A175" s="79"/>
      <c r="B175" s="19"/>
      <c r="C175" s="67"/>
      <c r="D175" s="53"/>
      <c r="E175" s="54"/>
      <c r="F175" s="41"/>
      <c r="G175" s="9"/>
    </row>
    <row r="176" spans="1:7">
      <c r="A176" s="88" t="s">
        <v>92</v>
      </c>
      <c r="B176" s="15" t="s">
        <v>37</v>
      </c>
      <c r="C176" s="67"/>
      <c r="D176" s="53"/>
      <c r="E176" s="54"/>
      <c r="F176" s="41"/>
      <c r="G176" s="9"/>
    </row>
    <row r="177" spans="1:7">
      <c r="A177" s="88"/>
      <c r="B177" s="15"/>
      <c r="C177" s="67"/>
      <c r="D177" s="53"/>
      <c r="E177" s="54"/>
      <c r="F177" s="41"/>
      <c r="G177" s="9"/>
    </row>
    <row r="178" spans="1:7" ht="66">
      <c r="A178" s="79"/>
      <c r="B178" s="28" t="s">
        <v>64</v>
      </c>
      <c r="C178" s="67" t="s">
        <v>21</v>
      </c>
      <c r="D178" s="54" t="e">
        <f>+#REF!</f>
        <v>#REF!</v>
      </c>
      <c r="E178" s="54">
        <v>3250</v>
      </c>
      <c r="F178" s="41" t="e">
        <f>+D178*E178</f>
        <v>#REF!</v>
      </c>
      <c r="G178" s="20"/>
    </row>
    <row r="179" spans="1:7">
      <c r="A179" s="79"/>
      <c r="B179" s="28"/>
      <c r="C179" s="67"/>
      <c r="D179" s="54"/>
      <c r="E179" s="54"/>
      <c r="F179" s="41"/>
      <c r="G179" s="20"/>
    </row>
    <row r="180" spans="1:7" ht="39.6">
      <c r="A180" s="79" t="s">
        <v>95</v>
      </c>
      <c r="B180" s="19" t="s">
        <v>94</v>
      </c>
      <c r="C180" s="67" t="s">
        <v>21</v>
      </c>
      <c r="D180" s="54">
        <v>15</v>
      </c>
      <c r="E180" s="54">
        <v>4900</v>
      </c>
      <c r="F180" s="41">
        <f>+D180*E180</f>
        <v>73500</v>
      </c>
      <c r="G180" s="9"/>
    </row>
    <row r="181" spans="1:7">
      <c r="A181" s="79"/>
      <c r="B181" s="19"/>
      <c r="C181" s="67"/>
      <c r="D181" s="53"/>
      <c r="E181" s="54"/>
      <c r="F181" s="41"/>
      <c r="G181" s="9"/>
    </row>
    <row r="182" spans="1:7">
      <c r="A182" s="88" t="s">
        <v>96</v>
      </c>
      <c r="B182" s="32" t="s">
        <v>53</v>
      </c>
      <c r="C182" s="67"/>
      <c r="D182" s="54"/>
      <c r="E182" s="54"/>
      <c r="F182" s="44"/>
      <c r="G182" s="9"/>
    </row>
    <row r="183" spans="1:7">
      <c r="A183" s="88"/>
      <c r="B183" s="32"/>
      <c r="C183" s="67"/>
      <c r="D183" s="54"/>
      <c r="E183" s="54"/>
      <c r="F183" s="44"/>
      <c r="G183" s="9"/>
    </row>
    <row r="184" spans="1:7" ht="158.4">
      <c r="A184" s="79"/>
      <c r="B184" s="26" t="s">
        <v>110</v>
      </c>
      <c r="C184" s="72"/>
      <c r="D184" s="53"/>
      <c r="E184" s="54"/>
      <c r="F184" s="44"/>
      <c r="G184" s="9"/>
    </row>
    <row r="185" spans="1:7">
      <c r="A185" s="79"/>
      <c r="B185" s="26"/>
      <c r="C185" s="72"/>
      <c r="D185" s="53"/>
      <c r="E185" s="54"/>
      <c r="F185" s="44"/>
      <c r="G185" s="9"/>
    </row>
    <row r="186" spans="1:7">
      <c r="A186" s="79" t="s">
        <v>54</v>
      </c>
      <c r="B186" s="26" t="s">
        <v>111</v>
      </c>
      <c r="C186" s="67" t="s">
        <v>112</v>
      </c>
      <c r="D186" s="54">
        <v>25</v>
      </c>
      <c r="E186" s="54">
        <v>6500</v>
      </c>
      <c r="F186" s="41">
        <f>+D186*E186</f>
        <v>162500</v>
      </c>
      <c r="G186" s="9"/>
    </row>
    <row r="187" spans="1:7">
      <c r="A187" s="79"/>
      <c r="B187" s="26"/>
      <c r="C187" s="67"/>
      <c r="D187" s="53"/>
      <c r="E187" s="54"/>
      <c r="F187" s="44"/>
      <c r="G187" s="9"/>
    </row>
    <row r="188" spans="1:7">
      <c r="A188" s="79" t="s">
        <v>55</v>
      </c>
      <c r="B188" s="26" t="s">
        <v>113</v>
      </c>
      <c r="C188" s="67" t="s">
        <v>112</v>
      </c>
      <c r="D188" s="54">
        <v>25</v>
      </c>
      <c r="E188" s="54">
        <v>7500</v>
      </c>
      <c r="F188" s="41">
        <f>+D188*E188</f>
        <v>187500</v>
      </c>
      <c r="G188" s="9"/>
    </row>
    <row r="189" spans="1:7">
      <c r="A189" s="79"/>
      <c r="B189" s="26"/>
      <c r="C189" s="67"/>
      <c r="D189" s="53"/>
      <c r="E189" s="54"/>
      <c r="F189" s="44"/>
      <c r="G189" s="9"/>
    </row>
    <row r="190" spans="1:7">
      <c r="A190" s="88" t="s">
        <v>93</v>
      </c>
      <c r="B190" s="27" t="s">
        <v>43</v>
      </c>
      <c r="C190" s="67"/>
      <c r="D190" s="54"/>
      <c r="E190" s="54"/>
      <c r="F190" s="44"/>
      <c r="G190" s="9"/>
    </row>
    <row r="191" spans="1:7">
      <c r="A191" s="88"/>
      <c r="B191" s="27"/>
      <c r="C191" s="67"/>
      <c r="D191" s="54"/>
      <c r="E191" s="54"/>
      <c r="F191" s="44"/>
      <c r="G191" s="9"/>
    </row>
    <row r="192" spans="1:7" ht="39.6">
      <c r="A192" s="88"/>
      <c r="B192" s="28" t="s">
        <v>114</v>
      </c>
      <c r="C192" s="67"/>
      <c r="D192" s="54"/>
      <c r="E192" s="54"/>
      <c r="F192" s="44"/>
      <c r="G192" s="9"/>
    </row>
    <row r="193" spans="1:7" ht="39.6">
      <c r="A193" s="88"/>
      <c r="B193" s="28" t="s">
        <v>63</v>
      </c>
      <c r="C193" s="67"/>
      <c r="D193" s="54"/>
      <c r="E193" s="54"/>
      <c r="F193" s="44"/>
      <c r="G193" s="9"/>
    </row>
    <row r="194" spans="1:7" ht="26.4">
      <c r="A194" s="88"/>
      <c r="B194" s="28" t="s">
        <v>41</v>
      </c>
      <c r="C194" s="67"/>
      <c r="D194" s="54"/>
      <c r="E194" s="54"/>
      <c r="F194" s="44"/>
      <c r="G194" s="9"/>
    </row>
    <row r="195" spans="1:7" ht="52.8">
      <c r="A195" s="88"/>
      <c r="B195" s="28" t="s">
        <v>42</v>
      </c>
      <c r="C195" s="67" t="s">
        <v>2</v>
      </c>
      <c r="D195" s="54" t="e">
        <f>+#REF!</f>
        <v>#REF!</v>
      </c>
      <c r="E195" s="54">
        <v>8500</v>
      </c>
      <c r="F195" s="41" t="e">
        <f>$E195*$D195</f>
        <v>#REF!</v>
      </c>
      <c r="G195" s="9"/>
    </row>
    <row r="196" spans="1:7">
      <c r="A196" s="88"/>
      <c r="B196" s="28"/>
      <c r="C196" s="67"/>
      <c r="D196" s="54"/>
      <c r="E196" s="54"/>
      <c r="F196" s="44"/>
      <c r="G196" s="9"/>
    </row>
    <row r="197" spans="1:7">
      <c r="A197" s="88" t="s">
        <v>100</v>
      </c>
      <c r="B197" s="21" t="s">
        <v>10</v>
      </c>
      <c r="C197" s="67"/>
      <c r="D197" s="53"/>
      <c r="E197" s="54"/>
      <c r="F197" s="41"/>
      <c r="G197" s="9"/>
    </row>
    <row r="198" spans="1:7" ht="39.6">
      <c r="A198" s="79"/>
      <c r="B198" s="20" t="s">
        <v>99</v>
      </c>
      <c r="C198" s="66" t="s">
        <v>38</v>
      </c>
      <c r="D198" s="54" t="e">
        <f>+#REF!</f>
        <v>#REF!</v>
      </c>
      <c r="E198" s="54">
        <v>4250</v>
      </c>
      <c r="F198" s="41" t="e">
        <f>$E198*$D198</f>
        <v>#REF!</v>
      </c>
      <c r="G198" s="9"/>
    </row>
    <row r="199" spans="1:7">
      <c r="A199" s="79"/>
      <c r="B199" s="20"/>
      <c r="C199" s="66"/>
      <c r="D199" s="53"/>
      <c r="E199" s="54"/>
      <c r="F199" s="41"/>
      <c r="G199" s="9"/>
    </row>
    <row r="200" spans="1:7">
      <c r="A200" s="79"/>
      <c r="B200" s="7"/>
      <c r="C200" s="70"/>
      <c r="D200" s="54"/>
      <c r="E200" s="54"/>
      <c r="F200" s="41"/>
      <c r="G200" s="9"/>
    </row>
    <row r="201" spans="1:7">
      <c r="A201" s="88" t="s">
        <v>101</v>
      </c>
      <c r="B201" s="14" t="s">
        <v>34</v>
      </c>
      <c r="C201" s="70"/>
      <c r="D201" s="54"/>
      <c r="E201" s="54"/>
      <c r="F201" s="41"/>
      <c r="G201" s="9"/>
    </row>
    <row r="202" spans="1:7" ht="39.6">
      <c r="A202" s="79" t="s">
        <v>17</v>
      </c>
      <c r="B202" s="7" t="s">
        <v>35</v>
      </c>
      <c r="C202" s="70" t="s">
        <v>11</v>
      </c>
      <c r="D202" s="54" t="e">
        <f>+#REF!</f>
        <v>#REF!</v>
      </c>
      <c r="E202" s="54">
        <v>1250</v>
      </c>
      <c r="F202" s="41" t="e">
        <f>$E202*$D202</f>
        <v>#REF!</v>
      </c>
      <c r="G202" s="9"/>
    </row>
    <row r="203" spans="1:7">
      <c r="A203" s="79"/>
      <c r="B203" s="7"/>
      <c r="C203" s="70"/>
      <c r="D203" s="54"/>
      <c r="E203" s="54"/>
      <c r="F203" s="41"/>
      <c r="G203" s="9"/>
    </row>
    <row r="204" spans="1:7" ht="25.8">
      <c r="A204" s="79" t="s">
        <v>30</v>
      </c>
      <c r="B204" s="7" t="s">
        <v>36</v>
      </c>
      <c r="C204" s="70" t="s">
        <v>11</v>
      </c>
      <c r="D204" s="54">
        <v>10</v>
      </c>
      <c r="E204" s="54">
        <v>2250</v>
      </c>
      <c r="F204" s="41">
        <f>$E204*$D204</f>
        <v>22500</v>
      </c>
      <c r="G204" s="9"/>
    </row>
    <row r="205" spans="1:7">
      <c r="A205" s="91"/>
      <c r="B205" s="82"/>
      <c r="C205" s="74"/>
      <c r="D205" s="55"/>
      <c r="E205" s="60"/>
      <c r="F205" s="42"/>
      <c r="G205" s="33"/>
    </row>
    <row r="206" spans="1:7">
      <c r="A206" s="94"/>
      <c r="B206" s="48" t="s">
        <v>97</v>
      </c>
      <c r="C206" s="73"/>
      <c r="D206" s="56"/>
      <c r="E206" s="61"/>
      <c r="F206" s="64" t="e">
        <f>SUM(F168:F205)</f>
        <v>#REF!</v>
      </c>
      <c r="G206" s="49"/>
    </row>
    <row r="207" spans="1:7">
      <c r="A207" s="93"/>
      <c r="B207" s="34"/>
      <c r="C207" s="71"/>
      <c r="D207" s="57"/>
      <c r="E207" s="84"/>
      <c r="F207" s="43"/>
      <c r="G207" s="35"/>
    </row>
    <row r="208" spans="1:7">
      <c r="A208" s="88" t="s">
        <v>60</v>
      </c>
      <c r="B208" s="15" t="s">
        <v>98</v>
      </c>
      <c r="C208" s="67"/>
      <c r="D208" s="53"/>
      <c r="E208" s="54"/>
      <c r="F208" s="41"/>
      <c r="G208" s="9"/>
    </row>
    <row r="209" spans="1:176">
      <c r="A209" s="88"/>
      <c r="B209" s="15"/>
      <c r="C209" s="67"/>
      <c r="D209" s="53"/>
      <c r="E209" s="54"/>
      <c r="F209" s="41"/>
      <c r="G209" s="9"/>
    </row>
    <row r="210" spans="1:176">
      <c r="A210" s="88" t="s">
        <v>48</v>
      </c>
      <c r="B210" s="22" t="s">
        <v>50</v>
      </c>
      <c r="C210" s="67"/>
      <c r="D210" s="53"/>
      <c r="E210" s="54"/>
      <c r="F210" s="41"/>
      <c r="G210" s="9"/>
    </row>
    <row r="211" spans="1:176">
      <c r="A211" s="88"/>
      <c r="B211" s="22"/>
      <c r="C211" s="67"/>
      <c r="D211" s="53"/>
      <c r="E211" s="54"/>
      <c r="F211" s="41"/>
      <c r="G211" s="9"/>
    </row>
    <row r="212" spans="1:176" ht="66">
      <c r="A212" s="88"/>
      <c r="B212" s="20" t="s">
        <v>51</v>
      </c>
      <c r="C212" s="65" t="s">
        <v>21</v>
      </c>
      <c r="D212" s="54" t="e">
        <f>+#REF!+#REF!</f>
        <v>#REF!</v>
      </c>
      <c r="E212" s="54">
        <v>175</v>
      </c>
      <c r="F212" s="41" t="e">
        <f>$E212*$D212</f>
        <v>#REF!</v>
      </c>
      <c r="G212" s="9"/>
    </row>
    <row r="213" spans="1:176">
      <c r="A213" s="88"/>
      <c r="B213" s="20"/>
      <c r="C213" s="67"/>
      <c r="D213" s="53"/>
      <c r="E213" s="54"/>
      <c r="F213" s="41"/>
      <c r="G213" s="9"/>
    </row>
    <row r="214" spans="1:176">
      <c r="A214" s="88" t="s">
        <v>49</v>
      </c>
      <c r="B214" s="24" t="s">
        <v>18</v>
      </c>
      <c r="C214" s="67"/>
      <c r="D214" s="53"/>
      <c r="E214" s="54"/>
      <c r="F214" s="41"/>
      <c r="G214" s="9"/>
    </row>
    <row r="215" spans="1:176">
      <c r="A215" s="88"/>
      <c r="B215" s="25"/>
      <c r="C215" s="67"/>
      <c r="D215" s="53"/>
      <c r="E215" s="54"/>
      <c r="F215" s="41"/>
      <c r="G215" s="9"/>
    </row>
    <row r="216" spans="1:176" ht="66">
      <c r="A216" s="88"/>
      <c r="B216" s="25" t="s">
        <v>19</v>
      </c>
      <c r="C216" s="67" t="s">
        <v>21</v>
      </c>
      <c r="D216" s="54" t="e">
        <f>+#REF!</f>
        <v>#REF!</v>
      </c>
      <c r="E216" s="54">
        <v>40</v>
      </c>
      <c r="F216" s="41" t="e">
        <f>$E216*$D216</f>
        <v>#REF!</v>
      </c>
      <c r="G216" s="9"/>
    </row>
    <row r="217" spans="1:176">
      <c r="A217" s="88"/>
      <c r="B217" s="25"/>
      <c r="C217" s="67"/>
      <c r="D217" s="54"/>
      <c r="E217" s="54"/>
      <c r="F217" s="41"/>
      <c r="G217" s="9"/>
    </row>
    <row r="218" spans="1:176">
      <c r="A218" s="88" t="s">
        <v>52</v>
      </c>
      <c r="B218" s="18" t="s">
        <v>46</v>
      </c>
      <c r="C218" s="66"/>
      <c r="D218" s="53"/>
      <c r="E218" s="54"/>
      <c r="F218" s="41"/>
      <c r="G218" s="9"/>
    </row>
    <row r="219" spans="1:176">
      <c r="A219" s="88"/>
      <c r="B219" s="18"/>
      <c r="C219" s="66"/>
      <c r="D219" s="53"/>
      <c r="E219" s="54"/>
      <c r="F219" s="41"/>
      <c r="G219" s="9"/>
    </row>
    <row r="220" spans="1:176" ht="66">
      <c r="A220" s="79"/>
      <c r="B220" s="16" t="s">
        <v>62</v>
      </c>
      <c r="C220" s="66" t="s">
        <v>21</v>
      </c>
      <c r="D220" s="54" t="e">
        <f>+#REF!</f>
        <v>#REF!</v>
      </c>
      <c r="E220" s="54">
        <v>1200</v>
      </c>
      <c r="F220" s="41" t="e">
        <f>$E220*$D220</f>
        <v>#REF!</v>
      </c>
      <c r="G220" s="9"/>
    </row>
    <row r="221" spans="1:176">
      <c r="A221" s="95"/>
      <c r="B221" s="50"/>
      <c r="C221" s="74"/>
      <c r="D221" s="60"/>
      <c r="E221" s="60"/>
      <c r="F221" s="42"/>
      <c r="G221" s="33"/>
    </row>
    <row r="222" spans="1:176">
      <c r="A222" s="96"/>
      <c r="B222" s="51" t="s">
        <v>102</v>
      </c>
      <c r="C222" s="73"/>
      <c r="D222" s="61"/>
      <c r="E222" s="61"/>
      <c r="F222" s="64" t="e">
        <f>SUM(F212:F221)</f>
        <v>#REF!</v>
      </c>
      <c r="G222" s="49"/>
    </row>
    <row r="224" spans="1:176" s="109" customFormat="1">
      <c r="A224" s="110" t="s">
        <v>192</v>
      </c>
      <c r="B224" s="111" t="s">
        <v>193</v>
      </c>
      <c r="C224" s="112" t="s">
        <v>16</v>
      </c>
      <c r="D224" s="113" t="s">
        <v>16</v>
      </c>
      <c r="E224" s="113"/>
      <c r="F224" s="113"/>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08"/>
      <c r="AH224" s="108"/>
      <c r="AI224" s="108"/>
      <c r="AJ224" s="108"/>
      <c r="AK224" s="108"/>
      <c r="AL224" s="108"/>
      <c r="AM224" s="108"/>
      <c r="AN224" s="108"/>
      <c r="AO224" s="108"/>
      <c r="AP224" s="108"/>
      <c r="AQ224" s="108"/>
      <c r="AR224" s="108"/>
      <c r="AS224" s="108"/>
      <c r="AT224" s="108"/>
      <c r="AU224" s="108"/>
      <c r="AV224" s="108"/>
      <c r="AW224" s="108"/>
      <c r="AX224" s="108"/>
      <c r="AY224" s="108"/>
      <c r="AZ224" s="108"/>
      <c r="BA224" s="108"/>
      <c r="BB224" s="108"/>
      <c r="BC224" s="108"/>
      <c r="BD224" s="108"/>
      <c r="BE224" s="108"/>
      <c r="BF224" s="108"/>
      <c r="BG224" s="108"/>
      <c r="BH224" s="108"/>
      <c r="BI224" s="108"/>
      <c r="BJ224" s="108"/>
      <c r="BK224" s="108"/>
      <c r="BL224" s="108"/>
      <c r="BM224" s="108"/>
      <c r="BN224" s="108"/>
      <c r="BO224" s="108"/>
      <c r="BP224" s="108"/>
      <c r="BQ224" s="108"/>
      <c r="BR224" s="108"/>
      <c r="BS224" s="108"/>
      <c r="BT224" s="108"/>
      <c r="BU224" s="108"/>
      <c r="BV224" s="108"/>
      <c r="BW224" s="108"/>
      <c r="BX224" s="108"/>
      <c r="BY224" s="108"/>
      <c r="BZ224" s="108"/>
      <c r="CA224" s="108"/>
      <c r="CB224" s="108"/>
      <c r="CC224" s="108"/>
      <c r="CD224" s="108"/>
      <c r="CE224" s="108"/>
      <c r="CF224" s="108"/>
      <c r="CG224" s="108"/>
      <c r="CH224" s="108"/>
      <c r="CI224" s="108"/>
      <c r="CJ224" s="108"/>
      <c r="CK224" s="108"/>
      <c r="CL224" s="108"/>
      <c r="CM224" s="108"/>
      <c r="CN224" s="108"/>
      <c r="CO224" s="108"/>
      <c r="CP224" s="108"/>
      <c r="CQ224" s="108"/>
      <c r="CR224" s="108"/>
      <c r="CS224" s="108"/>
      <c r="CT224" s="108"/>
      <c r="CU224" s="108"/>
      <c r="CV224" s="108"/>
      <c r="CW224" s="108"/>
      <c r="CX224" s="108"/>
      <c r="CY224" s="108"/>
      <c r="CZ224" s="108"/>
      <c r="DA224" s="108"/>
      <c r="DB224" s="108"/>
      <c r="DC224" s="108"/>
      <c r="DD224" s="108"/>
      <c r="DE224" s="108"/>
      <c r="DF224" s="108"/>
      <c r="DG224" s="108"/>
      <c r="DH224" s="108"/>
      <c r="DI224" s="108"/>
      <c r="DJ224" s="108"/>
      <c r="DK224" s="108"/>
      <c r="DL224" s="108"/>
      <c r="DM224" s="108"/>
      <c r="DN224" s="108"/>
      <c r="DO224" s="108"/>
      <c r="DP224" s="108"/>
      <c r="DQ224" s="108"/>
      <c r="DR224" s="108"/>
      <c r="DS224" s="108"/>
      <c r="DT224" s="108"/>
      <c r="DU224" s="108"/>
      <c r="DV224" s="108"/>
      <c r="DW224" s="108"/>
      <c r="DX224" s="108"/>
      <c r="DY224" s="108"/>
      <c r="DZ224" s="108"/>
      <c r="EA224" s="108"/>
      <c r="EB224" s="108"/>
      <c r="EC224" s="108"/>
      <c r="ED224" s="108"/>
      <c r="EE224" s="108"/>
      <c r="EF224" s="108"/>
      <c r="EG224" s="108"/>
      <c r="EH224" s="108"/>
      <c r="EI224" s="108"/>
      <c r="EJ224" s="108"/>
      <c r="EK224" s="108"/>
      <c r="EL224" s="108"/>
      <c r="EM224" s="108"/>
      <c r="EN224" s="108"/>
      <c r="EO224" s="108"/>
      <c r="EP224" s="108"/>
      <c r="EQ224" s="108"/>
      <c r="ER224" s="108"/>
      <c r="ES224" s="108"/>
      <c r="ET224" s="108"/>
      <c r="EU224" s="108"/>
      <c r="EV224" s="108"/>
      <c r="EW224" s="108"/>
      <c r="EX224" s="108"/>
      <c r="EY224" s="108"/>
      <c r="EZ224" s="108"/>
      <c r="FA224" s="108"/>
      <c r="FB224" s="108"/>
      <c r="FC224" s="108"/>
      <c r="FD224" s="108"/>
      <c r="FE224" s="108"/>
      <c r="FF224" s="108"/>
      <c r="FG224" s="108"/>
      <c r="FH224" s="108"/>
      <c r="FI224" s="108"/>
      <c r="FJ224" s="108"/>
      <c r="FK224" s="108"/>
      <c r="FL224" s="108"/>
      <c r="FM224" s="108"/>
      <c r="FN224" s="108"/>
      <c r="FO224" s="108"/>
      <c r="FP224" s="108"/>
      <c r="FQ224" s="108"/>
      <c r="FR224" s="108"/>
      <c r="FS224" s="108"/>
      <c r="FT224" s="108"/>
    </row>
    <row r="225" spans="1:176" s="109" customFormat="1">
      <c r="A225" s="115"/>
      <c r="B225" s="116"/>
      <c r="C225" s="112"/>
      <c r="D225" s="113"/>
      <c r="E225" s="113"/>
      <c r="F225" s="113"/>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08"/>
      <c r="AH225" s="108"/>
      <c r="AI225" s="108"/>
      <c r="AJ225" s="108"/>
      <c r="AK225" s="108"/>
      <c r="AL225" s="108"/>
      <c r="AM225" s="108"/>
      <c r="AN225" s="108"/>
      <c r="AO225" s="108"/>
      <c r="AP225" s="108"/>
      <c r="AQ225" s="108"/>
      <c r="AR225" s="108"/>
      <c r="AS225" s="108"/>
      <c r="AT225" s="108"/>
      <c r="AU225" s="108"/>
      <c r="AV225" s="108"/>
      <c r="AW225" s="108"/>
      <c r="AX225" s="108"/>
      <c r="AY225" s="108"/>
      <c r="AZ225" s="108"/>
      <c r="BA225" s="108"/>
      <c r="BB225" s="108"/>
      <c r="BC225" s="108"/>
      <c r="BD225" s="108"/>
      <c r="BE225" s="108"/>
      <c r="BF225" s="108"/>
      <c r="BG225" s="108"/>
      <c r="BH225" s="108"/>
      <c r="BI225" s="108"/>
      <c r="BJ225" s="108"/>
      <c r="BK225" s="108"/>
      <c r="BL225" s="108"/>
      <c r="BM225" s="108"/>
      <c r="BN225" s="108"/>
      <c r="BO225" s="108"/>
      <c r="BP225" s="108"/>
      <c r="BQ225" s="108"/>
      <c r="BR225" s="108"/>
      <c r="BS225" s="108"/>
      <c r="BT225" s="108"/>
      <c r="BU225" s="108"/>
      <c r="BV225" s="108"/>
      <c r="BW225" s="108"/>
      <c r="BX225" s="108"/>
      <c r="BY225" s="108"/>
      <c r="BZ225" s="108"/>
      <c r="CA225" s="108"/>
      <c r="CB225" s="108"/>
      <c r="CC225" s="108"/>
      <c r="CD225" s="108"/>
      <c r="CE225" s="108"/>
      <c r="CF225" s="108"/>
      <c r="CG225" s="108"/>
      <c r="CH225" s="108"/>
      <c r="CI225" s="108"/>
      <c r="CJ225" s="108"/>
      <c r="CK225" s="108"/>
      <c r="CL225" s="108"/>
      <c r="CM225" s="108"/>
      <c r="CN225" s="108"/>
      <c r="CO225" s="108"/>
      <c r="CP225" s="108"/>
      <c r="CQ225" s="108"/>
      <c r="CR225" s="108"/>
      <c r="CS225" s="108"/>
      <c r="CT225" s="108"/>
      <c r="CU225" s="108"/>
      <c r="CV225" s="108"/>
      <c r="CW225" s="108"/>
      <c r="CX225" s="108"/>
      <c r="CY225" s="108"/>
      <c r="CZ225" s="108"/>
      <c r="DA225" s="108"/>
      <c r="DB225" s="108"/>
      <c r="DC225" s="108"/>
      <c r="DD225" s="108"/>
      <c r="DE225" s="108"/>
      <c r="DF225" s="108"/>
      <c r="DG225" s="108"/>
      <c r="DH225" s="108"/>
      <c r="DI225" s="108"/>
      <c r="DJ225" s="108"/>
      <c r="DK225" s="108"/>
      <c r="DL225" s="108"/>
      <c r="DM225" s="108"/>
      <c r="DN225" s="108"/>
      <c r="DO225" s="108"/>
      <c r="DP225" s="108"/>
      <c r="DQ225" s="108"/>
      <c r="DR225" s="108"/>
      <c r="DS225" s="108"/>
      <c r="DT225" s="108"/>
      <c r="DU225" s="108"/>
      <c r="DV225" s="108"/>
      <c r="DW225" s="108"/>
      <c r="DX225" s="108"/>
      <c r="DY225" s="108"/>
      <c r="DZ225" s="108"/>
      <c r="EA225" s="108"/>
      <c r="EB225" s="108"/>
      <c r="EC225" s="108"/>
      <c r="ED225" s="108"/>
      <c r="EE225" s="108"/>
      <c r="EF225" s="108"/>
      <c r="EG225" s="108"/>
      <c r="EH225" s="108"/>
      <c r="EI225" s="108"/>
      <c r="EJ225" s="108"/>
      <c r="EK225" s="108"/>
      <c r="EL225" s="108"/>
      <c r="EM225" s="108"/>
      <c r="EN225" s="108"/>
      <c r="EO225" s="108"/>
      <c r="EP225" s="108"/>
      <c r="EQ225" s="108"/>
      <c r="ER225" s="108"/>
      <c r="ES225" s="108"/>
      <c r="ET225" s="108"/>
      <c r="EU225" s="108"/>
      <c r="EV225" s="108"/>
      <c r="EW225" s="108"/>
      <c r="EX225" s="108"/>
      <c r="EY225" s="108"/>
      <c r="EZ225" s="108"/>
      <c r="FA225" s="108"/>
      <c r="FB225" s="108"/>
      <c r="FC225" s="108"/>
      <c r="FD225" s="108"/>
      <c r="FE225" s="108"/>
      <c r="FF225" s="108"/>
      <c r="FG225" s="108"/>
      <c r="FH225" s="108"/>
      <c r="FI225" s="108"/>
      <c r="FJ225" s="108"/>
      <c r="FK225" s="108"/>
      <c r="FL225" s="108"/>
      <c r="FM225" s="108"/>
      <c r="FN225" s="108"/>
      <c r="FO225" s="108"/>
      <c r="FP225" s="108"/>
      <c r="FQ225" s="108"/>
      <c r="FR225" s="108"/>
      <c r="FS225" s="108"/>
      <c r="FT225" s="108"/>
    </row>
    <row r="226" spans="1:176" s="109" customFormat="1" ht="264">
      <c r="A226" s="127" t="s">
        <v>194</v>
      </c>
      <c r="B226" s="119" t="s">
        <v>268</v>
      </c>
      <c r="C226" s="112"/>
      <c r="D226" s="113"/>
      <c r="E226" s="113"/>
      <c r="F226" s="113"/>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08"/>
      <c r="AH226" s="108"/>
      <c r="AI226" s="108"/>
      <c r="AJ226" s="108"/>
      <c r="AK226" s="108"/>
      <c r="AL226" s="108"/>
      <c r="AM226" s="108"/>
      <c r="AN226" s="108"/>
      <c r="AO226" s="108"/>
      <c r="AP226" s="108"/>
      <c r="AQ226" s="108"/>
      <c r="AR226" s="108"/>
      <c r="AS226" s="108"/>
      <c r="AT226" s="108"/>
      <c r="AU226" s="108"/>
      <c r="AV226" s="108"/>
      <c r="AW226" s="108"/>
      <c r="AX226" s="108"/>
      <c r="AY226" s="108"/>
      <c r="AZ226" s="108"/>
      <c r="BA226" s="108"/>
      <c r="BB226" s="108"/>
      <c r="BC226" s="108"/>
      <c r="BD226" s="108"/>
      <c r="BE226" s="108"/>
      <c r="BF226" s="108"/>
      <c r="BG226" s="108"/>
      <c r="BH226" s="108"/>
      <c r="BI226" s="108"/>
      <c r="BJ226" s="108"/>
      <c r="BK226" s="108"/>
      <c r="BL226" s="108"/>
      <c r="BM226" s="108"/>
      <c r="BN226" s="108"/>
      <c r="BO226" s="108"/>
      <c r="BP226" s="108"/>
      <c r="BQ226" s="108"/>
      <c r="BR226" s="108"/>
      <c r="BS226" s="108"/>
      <c r="BT226" s="108"/>
      <c r="BU226" s="108"/>
      <c r="BV226" s="108"/>
      <c r="BW226" s="108"/>
      <c r="BX226" s="108"/>
      <c r="BY226" s="108"/>
      <c r="BZ226" s="108"/>
      <c r="CA226" s="108"/>
      <c r="CB226" s="108"/>
      <c r="CC226" s="108"/>
      <c r="CD226" s="108"/>
      <c r="CE226" s="108"/>
      <c r="CF226" s="108"/>
      <c r="CG226" s="108"/>
      <c r="CH226" s="108"/>
      <c r="CI226" s="108"/>
      <c r="CJ226" s="108"/>
      <c r="CK226" s="108"/>
      <c r="CL226" s="108"/>
      <c r="CM226" s="108"/>
      <c r="CN226" s="108"/>
      <c r="CO226" s="108"/>
      <c r="CP226" s="108"/>
      <c r="CQ226" s="108"/>
      <c r="CR226" s="108"/>
      <c r="CS226" s="108"/>
      <c r="CT226" s="108"/>
      <c r="CU226" s="108"/>
      <c r="CV226" s="108"/>
      <c r="CW226" s="108"/>
      <c r="CX226" s="108"/>
      <c r="CY226" s="108"/>
      <c r="CZ226" s="108"/>
      <c r="DA226" s="108"/>
      <c r="DB226" s="108"/>
      <c r="DC226" s="108"/>
      <c r="DD226" s="108"/>
      <c r="DE226" s="108"/>
      <c r="DF226" s="108"/>
      <c r="DG226" s="108"/>
      <c r="DH226" s="108"/>
      <c r="DI226" s="108"/>
      <c r="DJ226" s="108"/>
      <c r="DK226" s="108"/>
      <c r="DL226" s="108"/>
      <c r="DM226" s="108"/>
      <c r="DN226" s="108"/>
      <c r="DO226" s="108"/>
      <c r="DP226" s="108"/>
      <c r="DQ226" s="108"/>
      <c r="DR226" s="108"/>
      <c r="DS226" s="108"/>
      <c r="DT226" s="108"/>
      <c r="DU226" s="108"/>
      <c r="DV226" s="108"/>
      <c r="DW226" s="108"/>
      <c r="DX226" s="108"/>
      <c r="DY226" s="108"/>
      <c r="DZ226" s="108"/>
      <c r="EA226" s="108"/>
      <c r="EB226" s="108"/>
      <c r="EC226" s="108"/>
      <c r="ED226" s="108"/>
      <c r="EE226" s="108"/>
      <c r="EF226" s="108"/>
      <c r="EG226" s="108"/>
      <c r="EH226" s="108"/>
      <c r="EI226" s="108"/>
      <c r="EJ226" s="108"/>
      <c r="EK226" s="108"/>
      <c r="EL226" s="108"/>
      <c r="EM226" s="108"/>
      <c r="EN226" s="108"/>
      <c r="EO226" s="108"/>
      <c r="EP226" s="108"/>
      <c r="EQ226" s="108"/>
      <c r="ER226" s="108"/>
      <c r="ES226" s="108"/>
      <c r="ET226" s="108"/>
      <c r="EU226" s="108"/>
      <c r="EV226" s="108"/>
      <c r="EW226" s="108"/>
      <c r="EX226" s="108"/>
      <c r="EY226" s="108"/>
      <c r="EZ226" s="108"/>
      <c r="FA226" s="108"/>
      <c r="FB226" s="108"/>
      <c r="FC226" s="108"/>
      <c r="FD226" s="108"/>
      <c r="FE226" s="108"/>
      <c r="FF226" s="108"/>
      <c r="FG226" s="108"/>
      <c r="FH226" s="108"/>
      <c r="FI226" s="108"/>
      <c r="FJ226" s="108"/>
      <c r="FK226" s="108"/>
      <c r="FL226" s="108"/>
      <c r="FM226" s="108"/>
      <c r="FN226" s="108"/>
      <c r="FO226" s="108"/>
      <c r="FP226" s="108"/>
      <c r="FQ226" s="108"/>
      <c r="FR226" s="108"/>
      <c r="FS226" s="108"/>
      <c r="FT226" s="108"/>
    </row>
    <row r="227" spans="1:176" s="109" customFormat="1">
      <c r="A227" s="127"/>
      <c r="B227" s="116"/>
      <c r="C227" s="112"/>
      <c r="D227" s="113"/>
      <c r="E227" s="113"/>
      <c r="F227" s="113"/>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08"/>
      <c r="AH227" s="108"/>
      <c r="AI227" s="108"/>
      <c r="AJ227" s="108"/>
      <c r="AK227" s="108"/>
      <c r="AL227" s="108"/>
      <c r="AM227" s="108"/>
      <c r="AN227" s="108"/>
      <c r="AO227" s="108"/>
      <c r="AP227" s="108"/>
      <c r="AQ227" s="108"/>
      <c r="AR227" s="108"/>
      <c r="AS227" s="108"/>
      <c r="AT227" s="108"/>
      <c r="AU227" s="108"/>
      <c r="AV227" s="108"/>
      <c r="AW227" s="108"/>
      <c r="AX227" s="108"/>
      <c r="AY227" s="108"/>
      <c r="AZ227" s="108"/>
      <c r="BA227" s="108"/>
      <c r="BB227" s="108"/>
      <c r="BC227" s="108"/>
      <c r="BD227" s="108"/>
      <c r="BE227" s="108"/>
      <c r="BF227" s="108"/>
      <c r="BG227" s="108"/>
      <c r="BH227" s="108"/>
      <c r="BI227" s="108"/>
      <c r="BJ227" s="108"/>
      <c r="BK227" s="108"/>
      <c r="BL227" s="108"/>
      <c r="BM227" s="108"/>
      <c r="BN227" s="108"/>
      <c r="BO227" s="108"/>
      <c r="BP227" s="108"/>
      <c r="BQ227" s="108"/>
      <c r="BR227" s="108"/>
      <c r="BS227" s="108"/>
      <c r="BT227" s="108"/>
      <c r="BU227" s="108"/>
      <c r="BV227" s="108"/>
      <c r="BW227" s="108"/>
      <c r="BX227" s="108"/>
      <c r="BY227" s="108"/>
      <c r="BZ227" s="108"/>
      <c r="CA227" s="108"/>
      <c r="CB227" s="108"/>
      <c r="CC227" s="108"/>
      <c r="CD227" s="108"/>
      <c r="CE227" s="108"/>
      <c r="CF227" s="108"/>
      <c r="CG227" s="108"/>
      <c r="CH227" s="108"/>
      <c r="CI227" s="108"/>
      <c r="CJ227" s="108"/>
      <c r="CK227" s="108"/>
      <c r="CL227" s="108"/>
      <c r="CM227" s="108"/>
      <c r="CN227" s="108"/>
      <c r="CO227" s="108"/>
      <c r="CP227" s="108"/>
      <c r="CQ227" s="108"/>
      <c r="CR227" s="108"/>
      <c r="CS227" s="108"/>
      <c r="CT227" s="108"/>
      <c r="CU227" s="108"/>
      <c r="CV227" s="108"/>
      <c r="CW227" s="108"/>
      <c r="CX227" s="108"/>
      <c r="CY227" s="108"/>
      <c r="CZ227" s="108"/>
      <c r="DA227" s="108"/>
      <c r="DB227" s="108"/>
      <c r="DC227" s="108"/>
      <c r="DD227" s="108"/>
      <c r="DE227" s="108"/>
      <c r="DF227" s="108"/>
      <c r="DG227" s="108"/>
      <c r="DH227" s="108"/>
      <c r="DI227" s="108"/>
      <c r="DJ227" s="108"/>
      <c r="DK227" s="108"/>
      <c r="DL227" s="108"/>
      <c r="DM227" s="108"/>
      <c r="DN227" s="108"/>
      <c r="DO227" s="108"/>
      <c r="DP227" s="108"/>
      <c r="DQ227" s="108"/>
      <c r="DR227" s="108"/>
      <c r="DS227" s="108"/>
      <c r="DT227" s="108"/>
      <c r="DU227" s="108"/>
      <c r="DV227" s="108"/>
      <c r="DW227" s="108"/>
      <c r="DX227" s="108"/>
      <c r="DY227" s="108"/>
      <c r="DZ227" s="108"/>
      <c r="EA227" s="108"/>
      <c r="EB227" s="108"/>
      <c r="EC227" s="108"/>
      <c r="ED227" s="108"/>
      <c r="EE227" s="108"/>
      <c r="EF227" s="108"/>
      <c r="EG227" s="108"/>
      <c r="EH227" s="108"/>
      <c r="EI227" s="108"/>
      <c r="EJ227" s="108"/>
      <c r="EK227" s="108"/>
      <c r="EL227" s="108"/>
      <c r="EM227" s="108"/>
      <c r="EN227" s="108"/>
      <c r="EO227" s="108"/>
      <c r="EP227" s="108"/>
      <c r="EQ227" s="108"/>
      <c r="ER227" s="108"/>
      <c r="ES227" s="108"/>
      <c r="ET227" s="108"/>
      <c r="EU227" s="108"/>
      <c r="EV227" s="108"/>
      <c r="EW227" s="108"/>
      <c r="EX227" s="108"/>
      <c r="EY227" s="108"/>
      <c r="EZ227" s="108"/>
      <c r="FA227" s="108"/>
      <c r="FB227" s="108"/>
      <c r="FC227" s="108"/>
      <c r="FD227" s="108"/>
      <c r="FE227" s="108"/>
      <c r="FF227" s="108"/>
      <c r="FG227" s="108"/>
      <c r="FH227" s="108"/>
      <c r="FI227" s="108"/>
      <c r="FJ227" s="108"/>
      <c r="FK227" s="108"/>
      <c r="FL227" s="108"/>
      <c r="FM227" s="108"/>
      <c r="FN227" s="108"/>
      <c r="FO227" s="108"/>
      <c r="FP227" s="108"/>
      <c r="FQ227" s="108"/>
      <c r="FR227" s="108"/>
      <c r="FS227" s="108"/>
      <c r="FT227" s="108"/>
    </row>
    <row r="228" spans="1:176" s="109" customFormat="1" ht="16.5" customHeight="1">
      <c r="A228" s="128" t="s">
        <v>180</v>
      </c>
      <c r="B228" s="116" t="s">
        <v>195</v>
      </c>
      <c r="C228" s="127" t="s">
        <v>182</v>
      </c>
      <c r="D228" s="113" t="e">
        <f>+#REF!</f>
        <v>#REF!</v>
      </c>
      <c r="E228" s="113">
        <v>7000</v>
      </c>
      <c r="F228" s="113" t="e">
        <f>D228*E228</f>
        <v>#REF!</v>
      </c>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08"/>
      <c r="AH228" s="108"/>
      <c r="AI228" s="108"/>
      <c r="AJ228" s="108"/>
      <c r="AK228" s="108"/>
      <c r="AL228" s="108"/>
      <c r="AM228" s="108"/>
      <c r="AN228" s="108"/>
      <c r="AO228" s="108"/>
      <c r="AP228" s="108"/>
      <c r="AQ228" s="108"/>
      <c r="AR228" s="108"/>
      <c r="AS228" s="108"/>
      <c r="AT228" s="108"/>
      <c r="AU228" s="108"/>
      <c r="AV228" s="108"/>
      <c r="AW228" s="108"/>
      <c r="AX228" s="108"/>
      <c r="AY228" s="108"/>
      <c r="AZ228" s="108"/>
      <c r="BA228" s="108"/>
      <c r="BB228" s="108"/>
      <c r="BC228" s="108"/>
      <c r="BD228" s="108"/>
      <c r="BE228" s="108"/>
      <c r="BF228" s="108"/>
      <c r="BG228" s="108"/>
      <c r="BH228" s="108"/>
      <c r="BI228" s="108"/>
      <c r="BJ228" s="108"/>
      <c r="BK228" s="108"/>
      <c r="BL228" s="108"/>
      <c r="BM228" s="108"/>
      <c r="BN228" s="108"/>
      <c r="BO228" s="108"/>
      <c r="BP228" s="108"/>
      <c r="BQ228" s="108"/>
      <c r="BR228" s="108"/>
      <c r="BS228" s="108"/>
      <c r="BT228" s="108"/>
      <c r="BU228" s="108"/>
      <c r="BV228" s="108"/>
      <c r="BW228" s="108"/>
      <c r="BX228" s="108"/>
      <c r="BY228" s="108"/>
      <c r="BZ228" s="108"/>
      <c r="CA228" s="108"/>
      <c r="CB228" s="108"/>
      <c r="CC228" s="108"/>
      <c r="CD228" s="108"/>
      <c r="CE228" s="108"/>
      <c r="CF228" s="108"/>
      <c r="CG228" s="108"/>
      <c r="CH228" s="108"/>
      <c r="CI228" s="108"/>
      <c r="CJ228" s="108"/>
      <c r="CK228" s="108"/>
      <c r="CL228" s="108"/>
      <c r="CM228" s="108"/>
      <c r="CN228" s="108"/>
      <c r="CO228" s="108"/>
      <c r="CP228" s="108"/>
      <c r="CQ228" s="108"/>
      <c r="CR228" s="108"/>
      <c r="CS228" s="108"/>
      <c r="CT228" s="108"/>
      <c r="CU228" s="108"/>
      <c r="CV228" s="108"/>
      <c r="CW228" s="108"/>
      <c r="CX228" s="108"/>
      <c r="CY228" s="108"/>
      <c r="CZ228" s="108"/>
      <c r="DA228" s="108"/>
      <c r="DB228" s="108"/>
      <c r="DC228" s="108"/>
      <c r="DD228" s="108"/>
      <c r="DE228" s="108"/>
      <c r="DF228" s="108"/>
      <c r="DG228" s="108"/>
      <c r="DH228" s="108"/>
      <c r="DI228" s="108"/>
      <c r="DJ228" s="108"/>
      <c r="DK228" s="108"/>
      <c r="DL228" s="108"/>
      <c r="DM228" s="108"/>
      <c r="DN228" s="108"/>
      <c r="DO228" s="108"/>
      <c r="DP228" s="108"/>
      <c r="DQ228" s="108"/>
      <c r="DR228" s="108"/>
      <c r="DS228" s="108"/>
      <c r="DT228" s="108"/>
      <c r="DU228" s="108"/>
      <c r="DV228" s="108"/>
      <c r="DW228" s="108"/>
      <c r="DX228" s="108"/>
      <c r="DY228" s="108"/>
      <c r="DZ228" s="108"/>
      <c r="EA228" s="108"/>
      <c r="EB228" s="108"/>
      <c r="EC228" s="108"/>
      <c r="ED228" s="108"/>
      <c r="EE228" s="108"/>
      <c r="EF228" s="108"/>
      <c r="EG228" s="108"/>
      <c r="EH228" s="108"/>
      <c r="EI228" s="108"/>
      <c r="EJ228" s="108"/>
      <c r="EK228" s="108"/>
      <c r="EL228" s="108"/>
      <c r="EM228" s="108"/>
      <c r="EN228" s="108"/>
      <c r="EO228" s="108"/>
      <c r="EP228" s="108"/>
      <c r="EQ228" s="108"/>
      <c r="ER228" s="108"/>
      <c r="ES228" s="108"/>
      <c r="ET228" s="108"/>
      <c r="EU228" s="108"/>
      <c r="EV228" s="108"/>
      <c r="EW228" s="108"/>
      <c r="EX228" s="108"/>
      <c r="EY228" s="108"/>
      <c r="EZ228" s="108"/>
      <c r="FA228" s="108"/>
      <c r="FB228" s="108"/>
      <c r="FC228" s="108"/>
      <c r="FD228" s="108"/>
      <c r="FE228" s="108"/>
      <c r="FF228" s="108"/>
      <c r="FG228" s="108"/>
      <c r="FH228" s="108"/>
      <c r="FI228" s="108"/>
      <c r="FJ228" s="108"/>
      <c r="FK228" s="108"/>
      <c r="FL228" s="108"/>
      <c r="FM228" s="108"/>
      <c r="FN228" s="108"/>
      <c r="FO228" s="108"/>
      <c r="FP228" s="108"/>
      <c r="FQ228" s="108"/>
      <c r="FR228" s="108"/>
      <c r="FS228" s="108"/>
      <c r="FT228" s="108"/>
    </row>
    <row r="229" spans="1:176" s="109" customFormat="1">
      <c r="A229" s="128"/>
      <c r="B229" s="116"/>
      <c r="C229" s="127"/>
      <c r="D229" s="113"/>
      <c r="E229" s="113"/>
      <c r="F229" s="113"/>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08"/>
      <c r="AH229" s="108"/>
      <c r="AI229" s="108"/>
      <c r="AJ229" s="108"/>
      <c r="AK229" s="108"/>
      <c r="AL229" s="108"/>
      <c r="AM229" s="108"/>
      <c r="AN229" s="108"/>
      <c r="AO229" s="108"/>
      <c r="AP229" s="108"/>
      <c r="AQ229" s="108"/>
      <c r="AR229" s="108"/>
      <c r="AS229" s="108"/>
      <c r="AT229" s="108"/>
      <c r="AU229" s="108"/>
      <c r="AV229" s="108"/>
      <c r="AW229" s="108"/>
      <c r="AX229" s="108"/>
      <c r="AY229" s="108"/>
      <c r="AZ229" s="108"/>
      <c r="BA229" s="108"/>
      <c r="BB229" s="108"/>
      <c r="BC229" s="108"/>
      <c r="BD229" s="108"/>
      <c r="BE229" s="108"/>
      <c r="BF229" s="108"/>
      <c r="BG229" s="108"/>
      <c r="BH229" s="108"/>
      <c r="BI229" s="108"/>
      <c r="BJ229" s="108"/>
      <c r="BK229" s="108"/>
      <c r="BL229" s="108"/>
      <c r="BM229" s="108"/>
      <c r="BN229" s="108"/>
      <c r="BO229" s="108"/>
      <c r="BP229" s="108"/>
      <c r="BQ229" s="108"/>
      <c r="BR229" s="108"/>
      <c r="BS229" s="108"/>
      <c r="BT229" s="108"/>
      <c r="BU229" s="108"/>
      <c r="BV229" s="108"/>
      <c r="BW229" s="108"/>
      <c r="BX229" s="108"/>
      <c r="BY229" s="108"/>
      <c r="BZ229" s="108"/>
      <c r="CA229" s="108"/>
      <c r="CB229" s="108"/>
      <c r="CC229" s="108"/>
      <c r="CD229" s="108"/>
      <c r="CE229" s="108"/>
      <c r="CF229" s="108"/>
      <c r="CG229" s="108"/>
      <c r="CH229" s="108"/>
      <c r="CI229" s="108"/>
      <c r="CJ229" s="108"/>
      <c r="CK229" s="108"/>
      <c r="CL229" s="108"/>
      <c r="CM229" s="108"/>
      <c r="CN229" s="108"/>
      <c r="CO229" s="108"/>
      <c r="CP229" s="108"/>
      <c r="CQ229" s="108"/>
      <c r="CR229" s="108"/>
      <c r="CS229" s="108"/>
      <c r="CT229" s="108"/>
      <c r="CU229" s="108"/>
      <c r="CV229" s="108"/>
      <c r="CW229" s="108"/>
      <c r="CX229" s="108"/>
      <c r="CY229" s="108"/>
      <c r="CZ229" s="108"/>
      <c r="DA229" s="108"/>
      <c r="DB229" s="108"/>
      <c r="DC229" s="108"/>
      <c r="DD229" s="108"/>
      <c r="DE229" s="108"/>
      <c r="DF229" s="108"/>
      <c r="DG229" s="108"/>
      <c r="DH229" s="108"/>
      <c r="DI229" s="108"/>
      <c r="DJ229" s="108"/>
      <c r="DK229" s="108"/>
      <c r="DL229" s="108"/>
      <c r="DM229" s="108"/>
      <c r="DN229" s="108"/>
      <c r="DO229" s="108"/>
      <c r="DP229" s="108"/>
      <c r="DQ229" s="108"/>
      <c r="DR229" s="108"/>
      <c r="DS229" s="108"/>
      <c r="DT229" s="108"/>
      <c r="DU229" s="108"/>
      <c r="DV229" s="108"/>
      <c r="DW229" s="108"/>
      <c r="DX229" s="108"/>
      <c r="DY229" s="108"/>
      <c r="DZ229" s="108"/>
      <c r="EA229" s="108"/>
      <c r="EB229" s="108"/>
      <c r="EC229" s="108"/>
      <c r="ED229" s="108"/>
      <c r="EE229" s="108"/>
      <c r="EF229" s="108"/>
      <c r="EG229" s="108"/>
      <c r="EH229" s="108"/>
      <c r="EI229" s="108"/>
      <c r="EJ229" s="108"/>
      <c r="EK229" s="108"/>
      <c r="EL229" s="108"/>
      <c r="EM229" s="108"/>
      <c r="EN229" s="108"/>
      <c r="EO229" s="108"/>
      <c r="EP229" s="108"/>
      <c r="EQ229" s="108"/>
      <c r="ER229" s="108"/>
      <c r="ES229" s="108"/>
      <c r="ET229" s="108"/>
      <c r="EU229" s="108"/>
      <c r="EV229" s="108"/>
      <c r="EW229" s="108"/>
      <c r="EX229" s="108"/>
      <c r="EY229" s="108"/>
      <c r="EZ229" s="108"/>
      <c r="FA229" s="108"/>
      <c r="FB229" s="108"/>
      <c r="FC229" s="108"/>
      <c r="FD229" s="108"/>
      <c r="FE229" s="108"/>
      <c r="FF229" s="108"/>
      <c r="FG229" s="108"/>
      <c r="FH229" s="108"/>
      <c r="FI229" s="108"/>
      <c r="FJ229" s="108"/>
      <c r="FK229" s="108"/>
      <c r="FL229" s="108"/>
      <c r="FM229" s="108"/>
      <c r="FN229" s="108"/>
      <c r="FO229" s="108"/>
      <c r="FP229" s="108"/>
      <c r="FQ229" s="108"/>
      <c r="FR229" s="108"/>
      <c r="FS229" s="108"/>
      <c r="FT229" s="108"/>
    </row>
    <row r="230" spans="1:176" s="109" customFormat="1" ht="26.4">
      <c r="A230" s="127" t="s">
        <v>183</v>
      </c>
      <c r="B230" s="116" t="s">
        <v>196</v>
      </c>
      <c r="C230" s="112" t="s">
        <v>182</v>
      </c>
      <c r="D230" s="113" t="s">
        <v>15</v>
      </c>
      <c r="E230" s="113">
        <v>7500</v>
      </c>
      <c r="F230" s="113"/>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08"/>
      <c r="AH230" s="108"/>
      <c r="AI230" s="108"/>
      <c r="AJ230" s="108"/>
      <c r="AK230" s="108"/>
      <c r="AL230" s="108"/>
      <c r="AM230" s="108"/>
      <c r="AN230" s="108"/>
      <c r="AO230" s="108"/>
      <c r="AP230" s="108"/>
      <c r="AQ230" s="108"/>
      <c r="AR230" s="108"/>
      <c r="AS230" s="108"/>
      <c r="AT230" s="108"/>
      <c r="AU230" s="108"/>
      <c r="AV230" s="108"/>
      <c r="AW230" s="108"/>
      <c r="AX230" s="108"/>
      <c r="AY230" s="108"/>
      <c r="AZ230" s="108"/>
      <c r="BA230" s="108"/>
      <c r="BB230" s="108"/>
      <c r="BC230" s="108"/>
      <c r="BD230" s="108"/>
      <c r="BE230" s="108"/>
      <c r="BF230" s="108"/>
      <c r="BG230" s="108"/>
      <c r="BH230" s="108"/>
      <c r="BI230" s="108"/>
      <c r="BJ230" s="108"/>
      <c r="BK230" s="108"/>
      <c r="BL230" s="108"/>
      <c r="BM230" s="108"/>
      <c r="BN230" s="108"/>
      <c r="BO230" s="108"/>
      <c r="BP230" s="108"/>
      <c r="BQ230" s="108"/>
      <c r="BR230" s="108"/>
      <c r="BS230" s="108"/>
      <c r="BT230" s="108"/>
      <c r="BU230" s="108"/>
      <c r="BV230" s="108"/>
      <c r="BW230" s="108"/>
      <c r="BX230" s="108"/>
      <c r="BY230" s="108"/>
      <c r="BZ230" s="108"/>
      <c r="CA230" s="108"/>
      <c r="CB230" s="108"/>
      <c r="CC230" s="108"/>
      <c r="CD230" s="108"/>
      <c r="CE230" s="108"/>
      <c r="CF230" s="108"/>
      <c r="CG230" s="108"/>
      <c r="CH230" s="108"/>
      <c r="CI230" s="108"/>
      <c r="CJ230" s="108"/>
      <c r="CK230" s="108"/>
      <c r="CL230" s="108"/>
      <c r="CM230" s="108"/>
      <c r="CN230" s="108"/>
      <c r="CO230" s="108"/>
      <c r="CP230" s="108"/>
      <c r="CQ230" s="108"/>
      <c r="CR230" s="108"/>
      <c r="CS230" s="108"/>
      <c r="CT230" s="108"/>
      <c r="CU230" s="108"/>
      <c r="CV230" s="108"/>
      <c r="CW230" s="108"/>
      <c r="CX230" s="108"/>
      <c r="CY230" s="108"/>
      <c r="CZ230" s="108"/>
      <c r="DA230" s="108"/>
      <c r="DB230" s="108"/>
      <c r="DC230" s="108"/>
      <c r="DD230" s="108"/>
      <c r="DE230" s="108"/>
      <c r="DF230" s="108"/>
      <c r="DG230" s="108"/>
      <c r="DH230" s="108"/>
      <c r="DI230" s="108"/>
      <c r="DJ230" s="108"/>
      <c r="DK230" s="108"/>
      <c r="DL230" s="108"/>
      <c r="DM230" s="108"/>
      <c r="DN230" s="108"/>
      <c r="DO230" s="108"/>
      <c r="DP230" s="108"/>
      <c r="DQ230" s="108"/>
      <c r="DR230" s="108"/>
      <c r="DS230" s="108"/>
      <c r="DT230" s="108"/>
      <c r="DU230" s="108"/>
      <c r="DV230" s="108"/>
      <c r="DW230" s="108"/>
      <c r="DX230" s="108"/>
      <c r="DY230" s="108"/>
      <c r="DZ230" s="108"/>
      <c r="EA230" s="108"/>
      <c r="EB230" s="108"/>
      <c r="EC230" s="108"/>
      <c r="ED230" s="108"/>
      <c r="EE230" s="108"/>
      <c r="EF230" s="108"/>
      <c r="EG230" s="108"/>
      <c r="EH230" s="108"/>
      <c r="EI230" s="108"/>
      <c r="EJ230" s="108"/>
      <c r="EK230" s="108"/>
      <c r="EL230" s="108"/>
      <c r="EM230" s="108"/>
      <c r="EN230" s="108"/>
      <c r="EO230" s="108"/>
      <c r="EP230" s="108"/>
      <c r="EQ230" s="108"/>
      <c r="ER230" s="108"/>
      <c r="ES230" s="108"/>
      <c r="ET230" s="108"/>
      <c r="EU230" s="108"/>
      <c r="EV230" s="108"/>
      <c r="EW230" s="108"/>
      <c r="EX230" s="108"/>
      <c r="EY230" s="108"/>
      <c r="EZ230" s="108"/>
      <c r="FA230" s="108"/>
      <c r="FB230" s="108"/>
      <c r="FC230" s="108"/>
      <c r="FD230" s="108"/>
      <c r="FE230" s="108"/>
      <c r="FF230" s="108"/>
      <c r="FG230" s="108"/>
      <c r="FH230" s="108"/>
      <c r="FI230" s="108"/>
      <c r="FJ230" s="108"/>
      <c r="FK230" s="108"/>
      <c r="FL230" s="108"/>
      <c r="FM230" s="108"/>
      <c r="FN230" s="108"/>
      <c r="FO230" s="108"/>
      <c r="FP230" s="108"/>
      <c r="FQ230" s="108"/>
      <c r="FR230" s="108"/>
      <c r="FS230" s="108"/>
      <c r="FT230" s="108"/>
    </row>
    <row r="231" spans="1:176" s="109" customFormat="1">
      <c r="A231" s="112"/>
      <c r="B231" s="116"/>
      <c r="C231" s="112"/>
      <c r="D231" s="113"/>
      <c r="E231" s="113"/>
      <c r="F231" s="113"/>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08"/>
      <c r="AH231" s="108"/>
      <c r="AI231" s="108"/>
      <c r="AJ231" s="108"/>
      <c r="AK231" s="108"/>
      <c r="AL231" s="108"/>
      <c r="AM231" s="108"/>
      <c r="AN231" s="108"/>
      <c r="AO231" s="108"/>
      <c r="AP231" s="108"/>
      <c r="AQ231" s="108"/>
      <c r="AR231" s="108"/>
      <c r="AS231" s="108"/>
      <c r="AT231" s="108"/>
      <c r="AU231" s="108"/>
      <c r="AV231" s="108"/>
      <c r="AW231" s="108"/>
      <c r="AX231" s="108"/>
      <c r="AY231" s="108"/>
      <c r="AZ231" s="108"/>
      <c r="BA231" s="108"/>
      <c r="BB231" s="108"/>
      <c r="BC231" s="108"/>
      <c r="BD231" s="108"/>
      <c r="BE231" s="108"/>
      <c r="BF231" s="108"/>
      <c r="BG231" s="108"/>
      <c r="BH231" s="108"/>
      <c r="BI231" s="108"/>
      <c r="BJ231" s="108"/>
      <c r="BK231" s="108"/>
      <c r="BL231" s="108"/>
      <c r="BM231" s="108"/>
      <c r="BN231" s="108"/>
      <c r="BO231" s="108"/>
      <c r="BP231" s="108"/>
      <c r="BQ231" s="108"/>
      <c r="BR231" s="108"/>
      <c r="BS231" s="108"/>
      <c r="BT231" s="108"/>
      <c r="BU231" s="108"/>
      <c r="BV231" s="108"/>
      <c r="BW231" s="108"/>
      <c r="BX231" s="108"/>
      <c r="BY231" s="108"/>
      <c r="BZ231" s="108"/>
      <c r="CA231" s="108"/>
      <c r="CB231" s="108"/>
      <c r="CC231" s="108"/>
      <c r="CD231" s="108"/>
      <c r="CE231" s="108"/>
      <c r="CF231" s="108"/>
      <c r="CG231" s="108"/>
      <c r="CH231" s="108"/>
      <c r="CI231" s="108"/>
      <c r="CJ231" s="108"/>
      <c r="CK231" s="108"/>
      <c r="CL231" s="108"/>
      <c r="CM231" s="108"/>
      <c r="CN231" s="108"/>
      <c r="CO231" s="108"/>
      <c r="CP231" s="108"/>
      <c r="CQ231" s="108"/>
      <c r="CR231" s="108"/>
      <c r="CS231" s="108"/>
      <c r="CT231" s="108"/>
      <c r="CU231" s="108"/>
      <c r="CV231" s="108"/>
      <c r="CW231" s="108"/>
      <c r="CX231" s="108"/>
      <c r="CY231" s="108"/>
      <c r="CZ231" s="108"/>
      <c r="DA231" s="108"/>
      <c r="DB231" s="108"/>
      <c r="DC231" s="108"/>
      <c r="DD231" s="108"/>
      <c r="DE231" s="108"/>
      <c r="DF231" s="108"/>
      <c r="DG231" s="108"/>
      <c r="DH231" s="108"/>
      <c r="DI231" s="108"/>
      <c r="DJ231" s="108"/>
      <c r="DK231" s="108"/>
      <c r="DL231" s="108"/>
      <c r="DM231" s="108"/>
      <c r="DN231" s="108"/>
      <c r="DO231" s="108"/>
      <c r="DP231" s="108"/>
      <c r="DQ231" s="108"/>
      <c r="DR231" s="108"/>
      <c r="DS231" s="108"/>
      <c r="DT231" s="108"/>
      <c r="DU231" s="108"/>
      <c r="DV231" s="108"/>
      <c r="DW231" s="108"/>
      <c r="DX231" s="108"/>
      <c r="DY231" s="108"/>
      <c r="DZ231" s="108"/>
      <c r="EA231" s="108"/>
      <c r="EB231" s="108"/>
      <c r="EC231" s="108"/>
      <c r="ED231" s="108"/>
      <c r="EE231" s="108"/>
      <c r="EF231" s="108"/>
      <c r="EG231" s="108"/>
      <c r="EH231" s="108"/>
      <c r="EI231" s="108"/>
      <c r="EJ231" s="108"/>
      <c r="EK231" s="108"/>
      <c r="EL231" s="108"/>
      <c r="EM231" s="108"/>
      <c r="EN231" s="108"/>
      <c r="EO231" s="108"/>
      <c r="EP231" s="108"/>
      <c r="EQ231" s="108"/>
      <c r="ER231" s="108"/>
      <c r="ES231" s="108"/>
      <c r="ET231" s="108"/>
      <c r="EU231" s="108"/>
      <c r="EV231" s="108"/>
      <c r="EW231" s="108"/>
      <c r="EX231" s="108"/>
      <c r="EY231" s="108"/>
      <c r="EZ231" s="108"/>
      <c r="FA231" s="108"/>
      <c r="FB231" s="108"/>
      <c r="FC231" s="108"/>
      <c r="FD231" s="108"/>
      <c r="FE231" s="108"/>
      <c r="FF231" s="108"/>
      <c r="FG231" s="108"/>
      <c r="FH231" s="108"/>
      <c r="FI231" s="108"/>
      <c r="FJ231" s="108"/>
      <c r="FK231" s="108"/>
      <c r="FL231" s="108"/>
      <c r="FM231" s="108"/>
      <c r="FN231" s="108"/>
      <c r="FO231" s="108"/>
      <c r="FP231" s="108"/>
      <c r="FQ231" s="108"/>
      <c r="FR231" s="108"/>
      <c r="FS231" s="108"/>
      <c r="FT231" s="108"/>
    </row>
    <row r="232" spans="1:176" s="109" customFormat="1">
      <c r="A232" s="129" t="s">
        <v>197</v>
      </c>
      <c r="B232" s="111" t="s">
        <v>198</v>
      </c>
      <c r="C232" s="127"/>
      <c r="D232" s="113"/>
      <c r="E232" s="113"/>
      <c r="F232" s="113"/>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08"/>
      <c r="AH232" s="108"/>
      <c r="AI232" s="108"/>
      <c r="AJ232" s="108"/>
      <c r="AK232" s="108"/>
      <c r="AL232" s="108"/>
      <c r="AM232" s="108"/>
      <c r="AN232" s="108"/>
      <c r="AO232" s="108"/>
      <c r="AP232" s="108"/>
      <c r="AQ232" s="108"/>
      <c r="AR232" s="108"/>
      <c r="AS232" s="108"/>
      <c r="AT232" s="108"/>
      <c r="AU232" s="108"/>
      <c r="AV232" s="108"/>
      <c r="AW232" s="108"/>
      <c r="AX232" s="108"/>
      <c r="AY232" s="108"/>
      <c r="AZ232" s="108"/>
      <c r="BA232" s="108"/>
      <c r="BB232" s="108"/>
      <c r="BC232" s="108"/>
      <c r="BD232" s="108"/>
      <c r="BE232" s="108"/>
      <c r="BF232" s="108"/>
      <c r="BG232" s="108"/>
      <c r="BH232" s="108"/>
      <c r="BI232" s="108"/>
      <c r="BJ232" s="108"/>
      <c r="BK232" s="108"/>
      <c r="BL232" s="108"/>
      <c r="BM232" s="108"/>
      <c r="BN232" s="108"/>
      <c r="BO232" s="108"/>
      <c r="BP232" s="108"/>
      <c r="BQ232" s="108"/>
      <c r="BR232" s="108"/>
      <c r="BS232" s="108"/>
      <c r="BT232" s="108"/>
      <c r="BU232" s="108"/>
      <c r="BV232" s="108"/>
      <c r="BW232" s="108"/>
      <c r="BX232" s="108"/>
      <c r="BY232" s="108"/>
      <c r="BZ232" s="108"/>
      <c r="CA232" s="108"/>
      <c r="CB232" s="108"/>
      <c r="CC232" s="108"/>
      <c r="CD232" s="108"/>
      <c r="CE232" s="108"/>
      <c r="CF232" s="108"/>
      <c r="CG232" s="108"/>
      <c r="CH232" s="108"/>
      <c r="CI232" s="108"/>
      <c r="CJ232" s="108"/>
      <c r="CK232" s="108"/>
      <c r="CL232" s="108"/>
      <c r="CM232" s="108"/>
      <c r="CN232" s="108"/>
      <c r="CO232" s="108"/>
      <c r="CP232" s="108"/>
      <c r="CQ232" s="108"/>
      <c r="CR232" s="108"/>
      <c r="CS232" s="108"/>
      <c r="CT232" s="108"/>
      <c r="CU232" s="108"/>
      <c r="CV232" s="108"/>
      <c r="CW232" s="108"/>
      <c r="CX232" s="108"/>
      <c r="CY232" s="108"/>
      <c r="CZ232" s="108"/>
      <c r="DA232" s="108"/>
      <c r="DB232" s="108"/>
      <c r="DC232" s="108"/>
      <c r="DD232" s="108"/>
      <c r="DE232" s="108"/>
      <c r="DF232" s="108"/>
      <c r="DG232" s="108"/>
      <c r="DH232" s="108"/>
      <c r="DI232" s="108"/>
      <c r="DJ232" s="108"/>
      <c r="DK232" s="108"/>
      <c r="DL232" s="108"/>
      <c r="DM232" s="108"/>
      <c r="DN232" s="108"/>
      <c r="DO232" s="108"/>
      <c r="DP232" s="108"/>
      <c r="DQ232" s="108"/>
      <c r="DR232" s="108"/>
      <c r="DS232" s="108"/>
      <c r="DT232" s="108"/>
      <c r="DU232" s="108"/>
      <c r="DV232" s="108"/>
      <c r="DW232" s="108"/>
      <c r="DX232" s="108"/>
      <c r="DY232" s="108"/>
      <c r="DZ232" s="108"/>
      <c r="EA232" s="108"/>
      <c r="EB232" s="108"/>
      <c r="EC232" s="108"/>
      <c r="ED232" s="108"/>
      <c r="EE232" s="108"/>
      <c r="EF232" s="108"/>
      <c r="EG232" s="108"/>
      <c r="EH232" s="108"/>
      <c r="EI232" s="108"/>
      <c r="EJ232" s="108"/>
      <c r="EK232" s="108"/>
      <c r="EL232" s="108"/>
      <c r="EM232" s="108"/>
      <c r="EN232" s="108"/>
      <c r="EO232" s="108"/>
      <c r="EP232" s="108"/>
      <c r="EQ232" s="108"/>
      <c r="ER232" s="108"/>
      <c r="ES232" s="108"/>
      <c r="ET232" s="108"/>
      <c r="EU232" s="108"/>
      <c r="EV232" s="108"/>
      <c r="EW232" s="108"/>
      <c r="EX232" s="108"/>
      <c r="EY232" s="108"/>
      <c r="EZ232" s="108"/>
      <c r="FA232" s="108"/>
      <c r="FB232" s="108"/>
      <c r="FC232" s="108"/>
      <c r="FD232" s="108"/>
      <c r="FE232" s="108"/>
      <c r="FF232" s="108"/>
      <c r="FG232" s="108"/>
      <c r="FH232" s="108"/>
      <c r="FI232" s="108"/>
      <c r="FJ232" s="108"/>
      <c r="FK232" s="108"/>
      <c r="FL232" s="108"/>
      <c r="FM232" s="108"/>
      <c r="FN232" s="108"/>
      <c r="FO232" s="108"/>
      <c r="FP232" s="108"/>
      <c r="FQ232" s="108"/>
      <c r="FR232" s="108"/>
      <c r="FS232" s="108"/>
      <c r="FT232" s="108"/>
    </row>
    <row r="233" spans="1:176" s="109" customFormat="1">
      <c r="A233" s="127"/>
      <c r="B233" s="116"/>
      <c r="C233" s="127"/>
      <c r="D233" s="113"/>
      <c r="E233" s="113"/>
      <c r="F233" s="113"/>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08"/>
      <c r="AH233" s="108"/>
      <c r="AI233" s="108"/>
      <c r="AJ233" s="108"/>
      <c r="AK233" s="108"/>
      <c r="AL233" s="108"/>
      <c r="AM233" s="108"/>
      <c r="AN233" s="108"/>
      <c r="AO233" s="108"/>
      <c r="AP233" s="108"/>
      <c r="AQ233" s="108"/>
      <c r="AR233" s="108"/>
      <c r="AS233" s="108"/>
      <c r="AT233" s="108"/>
      <c r="AU233" s="108"/>
      <c r="AV233" s="108"/>
      <c r="AW233" s="108"/>
      <c r="AX233" s="108"/>
      <c r="AY233" s="108"/>
      <c r="AZ233" s="108"/>
      <c r="BA233" s="108"/>
      <c r="BB233" s="108"/>
      <c r="BC233" s="108"/>
      <c r="BD233" s="108"/>
      <c r="BE233" s="108"/>
      <c r="BF233" s="108"/>
      <c r="BG233" s="108"/>
      <c r="BH233" s="108"/>
      <c r="BI233" s="108"/>
      <c r="BJ233" s="108"/>
      <c r="BK233" s="108"/>
      <c r="BL233" s="108"/>
      <c r="BM233" s="108"/>
      <c r="BN233" s="108"/>
      <c r="BO233" s="108"/>
      <c r="BP233" s="108"/>
      <c r="BQ233" s="108"/>
      <c r="BR233" s="108"/>
      <c r="BS233" s="108"/>
      <c r="BT233" s="108"/>
      <c r="BU233" s="108"/>
      <c r="BV233" s="108"/>
      <c r="BW233" s="108"/>
      <c r="BX233" s="108"/>
      <c r="BY233" s="108"/>
      <c r="BZ233" s="108"/>
      <c r="CA233" s="108"/>
      <c r="CB233" s="108"/>
      <c r="CC233" s="108"/>
      <c r="CD233" s="108"/>
      <c r="CE233" s="108"/>
      <c r="CF233" s="108"/>
      <c r="CG233" s="108"/>
      <c r="CH233" s="108"/>
      <c r="CI233" s="108"/>
      <c r="CJ233" s="108"/>
      <c r="CK233" s="108"/>
      <c r="CL233" s="108"/>
      <c r="CM233" s="108"/>
      <c r="CN233" s="108"/>
      <c r="CO233" s="108"/>
      <c r="CP233" s="108"/>
      <c r="CQ233" s="108"/>
      <c r="CR233" s="108"/>
      <c r="CS233" s="108"/>
      <c r="CT233" s="108"/>
      <c r="CU233" s="108"/>
      <c r="CV233" s="108"/>
      <c r="CW233" s="108"/>
      <c r="CX233" s="108"/>
      <c r="CY233" s="108"/>
      <c r="CZ233" s="108"/>
      <c r="DA233" s="108"/>
      <c r="DB233" s="108"/>
      <c r="DC233" s="108"/>
      <c r="DD233" s="108"/>
      <c r="DE233" s="108"/>
      <c r="DF233" s="108"/>
      <c r="DG233" s="108"/>
      <c r="DH233" s="108"/>
      <c r="DI233" s="108"/>
      <c r="DJ233" s="108"/>
      <c r="DK233" s="108"/>
      <c r="DL233" s="108"/>
      <c r="DM233" s="108"/>
      <c r="DN233" s="108"/>
      <c r="DO233" s="108"/>
      <c r="DP233" s="108"/>
      <c r="DQ233" s="108"/>
      <c r="DR233" s="108"/>
      <c r="DS233" s="108"/>
      <c r="DT233" s="108"/>
      <c r="DU233" s="108"/>
      <c r="DV233" s="108"/>
      <c r="DW233" s="108"/>
      <c r="DX233" s="108"/>
      <c r="DY233" s="108"/>
      <c r="DZ233" s="108"/>
      <c r="EA233" s="108"/>
      <c r="EB233" s="108"/>
      <c r="EC233" s="108"/>
      <c r="ED233" s="108"/>
      <c r="EE233" s="108"/>
      <c r="EF233" s="108"/>
      <c r="EG233" s="108"/>
      <c r="EH233" s="108"/>
      <c r="EI233" s="108"/>
      <c r="EJ233" s="108"/>
      <c r="EK233" s="108"/>
      <c r="EL233" s="108"/>
      <c r="EM233" s="108"/>
      <c r="EN233" s="108"/>
      <c r="EO233" s="108"/>
      <c r="EP233" s="108"/>
      <c r="EQ233" s="108"/>
      <c r="ER233" s="108"/>
      <c r="ES233" s="108"/>
      <c r="ET233" s="108"/>
      <c r="EU233" s="108"/>
      <c r="EV233" s="108"/>
      <c r="EW233" s="108"/>
      <c r="EX233" s="108"/>
      <c r="EY233" s="108"/>
      <c r="EZ233" s="108"/>
      <c r="FA233" s="108"/>
      <c r="FB233" s="108"/>
      <c r="FC233" s="108"/>
      <c r="FD233" s="108"/>
      <c r="FE233" s="108"/>
      <c r="FF233" s="108"/>
      <c r="FG233" s="108"/>
      <c r="FH233" s="108"/>
      <c r="FI233" s="108"/>
      <c r="FJ233" s="108"/>
      <c r="FK233" s="108"/>
      <c r="FL233" s="108"/>
      <c r="FM233" s="108"/>
      <c r="FN233" s="108"/>
      <c r="FO233" s="108"/>
      <c r="FP233" s="108"/>
      <c r="FQ233" s="108"/>
      <c r="FR233" s="108"/>
      <c r="FS233" s="108"/>
      <c r="FT233" s="108"/>
    </row>
    <row r="234" spans="1:176" s="109" customFormat="1" ht="224.4">
      <c r="A234" s="128"/>
      <c r="B234" s="116" t="s">
        <v>199</v>
      </c>
      <c r="C234" s="130"/>
      <c r="D234" s="113"/>
      <c r="E234" s="113"/>
      <c r="F234" s="113"/>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08"/>
      <c r="AH234" s="108"/>
      <c r="AI234" s="108"/>
      <c r="AJ234" s="108"/>
      <c r="AK234" s="108"/>
      <c r="AL234" s="108"/>
      <c r="AM234" s="108"/>
      <c r="AN234" s="108"/>
      <c r="AO234" s="108"/>
      <c r="AP234" s="108"/>
      <c r="AQ234" s="108"/>
      <c r="AR234" s="108"/>
      <c r="AS234" s="108"/>
      <c r="AT234" s="108"/>
      <c r="AU234" s="108"/>
      <c r="AV234" s="108"/>
      <c r="AW234" s="108"/>
      <c r="AX234" s="108"/>
      <c r="AY234" s="108"/>
      <c r="AZ234" s="108"/>
      <c r="BA234" s="108"/>
      <c r="BB234" s="108"/>
      <c r="BC234" s="108"/>
      <c r="BD234" s="108"/>
      <c r="BE234" s="108"/>
      <c r="BF234" s="108"/>
      <c r="BG234" s="108"/>
      <c r="BH234" s="108"/>
      <c r="BI234" s="108"/>
      <c r="BJ234" s="108"/>
      <c r="BK234" s="108"/>
      <c r="BL234" s="108"/>
      <c r="BM234" s="108"/>
      <c r="BN234" s="108"/>
      <c r="BO234" s="108"/>
      <c r="BP234" s="108"/>
      <c r="BQ234" s="108"/>
      <c r="BR234" s="108"/>
      <c r="BS234" s="108"/>
      <c r="BT234" s="108"/>
      <c r="BU234" s="108"/>
      <c r="BV234" s="108"/>
      <c r="BW234" s="108"/>
      <c r="BX234" s="108"/>
      <c r="BY234" s="108"/>
      <c r="BZ234" s="108"/>
      <c r="CA234" s="108"/>
      <c r="CB234" s="108"/>
      <c r="CC234" s="108"/>
      <c r="CD234" s="108"/>
      <c r="CE234" s="108"/>
      <c r="CF234" s="108"/>
      <c r="CG234" s="108"/>
      <c r="CH234" s="108"/>
      <c r="CI234" s="108"/>
      <c r="CJ234" s="108"/>
      <c r="CK234" s="108"/>
      <c r="CL234" s="108"/>
      <c r="CM234" s="108"/>
      <c r="CN234" s="108"/>
      <c r="CO234" s="108"/>
      <c r="CP234" s="108"/>
      <c r="CQ234" s="108"/>
      <c r="CR234" s="108"/>
      <c r="CS234" s="108"/>
      <c r="CT234" s="108"/>
      <c r="CU234" s="108"/>
      <c r="CV234" s="108"/>
      <c r="CW234" s="108"/>
      <c r="CX234" s="108"/>
      <c r="CY234" s="108"/>
      <c r="CZ234" s="108"/>
      <c r="DA234" s="108"/>
      <c r="DB234" s="108"/>
      <c r="DC234" s="108"/>
      <c r="DD234" s="108"/>
      <c r="DE234" s="108"/>
      <c r="DF234" s="108"/>
      <c r="DG234" s="108"/>
      <c r="DH234" s="108"/>
      <c r="DI234" s="108"/>
      <c r="DJ234" s="108"/>
      <c r="DK234" s="108"/>
      <c r="DL234" s="108"/>
      <c r="DM234" s="108"/>
      <c r="DN234" s="108"/>
      <c r="DO234" s="108"/>
      <c r="DP234" s="108"/>
      <c r="DQ234" s="108"/>
      <c r="DR234" s="108"/>
      <c r="DS234" s="108"/>
      <c r="DT234" s="108"/>
      <c r="DU234" s="108"/>
      <c r="DV234" s="108"/>
      <c r="DW234" s="108"/>
      <c r="DX234" s="108"/>
      <c r="DY234" s="108"/>
      <c r="DZ234" s="108"/>
      <c r="EA234" s="108"/>
      <c r="EB234" s="108"/>
      <c r="EC234" s="108"/>
      <c r="ED234" s="108"/>
      <c r="EE234" s="108"/>
      <c r="EF234" s="108"/>
      <c r="EG234" s="108"/>
      <c r="EH234" s="108"/>
      <c r="EI234" s="108"/>
      <c r="EJ234" s="108"/>
      <c r="EK234" s="108"/>
      <c r="EL234" s="108"/>
      <c r="EM234" s="108"/>
      <c r="EN234" s="108"/>
      <c r="EO234" s="108"/>
      <c r="EP234" s="108"/>
      <c r="EQ234" s="108"/>
      <c r="ER234" s="108"/>
      <c r="ES234" s="108"/>
      <c r="ET234" s="108"/>
      <c r="EU234" s="108"/>
      <c r="EV234" s="108"/>
      <c r="EW234" s="108"/>
      <c r="EX234" s="108"/>
      <c r="EY234" s="108"/>
      <c r="EZ234" s="108"/>
      <c r="FA234" s="108"/>
      <c r="FB234" s="108"/>
      <c r="FC234" s="108"/>
      <c r="FD234" s="108"/>
      <c r="FE234" s="108"/>
      <c r="FF234" s="108"/>
      <c r="FG234" s="108"/>
      <c r="FH234" s="108"/>
      <c r="FI234" s="108"/>
      <c r="FJ234" s="108"/>
      <c r="FK234" s="108"/>
      <c r="FL234" s="108"/>
      <c r="FM234" s="108"/>
      <c r="FN234" s="108"/>
      <c r="FO234" s="108"/>
      <c r="FP234" s="108"/>
      <c r="FQ234" s="108"/>
      <c r="FR234" s="108"/>
      <c r="FS234" s="108"/>
      <c r="FT234" s="108"/>
    </row>
    <row r="235" spans="1:176" s="109" customFormat="1">
      <c r="A235" s="128"/>
      <c r="B235" s="116"/>
      <c r="C235" s="130"/>
      <c r="D235" s="113"/>
      <c r="E235" s="113"/>
      <c r="F235" s="113"/>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08"/>
      <c r="AH235" s="108"/>
      <c r="AI235" s="108"/>
      <c r="AJ235" s="108"/>
      <c r="AK235" s="108"/>
      <c r="AL235" s="108"/>
      <c r="AM235" s="108"/>
      <c r="AN235" s="108"/>
      <c r="AO235" s="108"/>
      <c r="AP235" s="108"/>
      <c r="AQ235" s="108"/>
      <c r="AR235" s="108"/>
      <c r="AS235" s="108"/>
      <c r="AT235" s="108"/>
      <c r="AU235" s="108"/>
      <c r="AV235" s="108"/>
      <c r="AW235" s="108"/>
      <c r="AX235" s="108"/>
      <c r="AY235" s="108"/>
      <c r="AZ235" s="108"/>
      <c r="BA235" s="108"/>
      <c r="BB235" s="108"/>
      <c r="BC235" s="108"/>
      <c r="BD235" s="108"/>
      <c r="BE235" s="108"/>
      <c r="BF235" s="108"/>
      <c r="BG235" s="108"/>
      <c r="BH235" s="108"/>
      <c r="BI235" s="108"/>
      <c r="BJ235" s="108"/>
      <c r="BK235" s="108"/>
      <c r="BL235" s="108"/>
      <c r="BM235" s="108"/>
      <c r="BN235" s="108"/>
      <c r="BO235" s="108"/>
      <c r="BP235" s="108"/>
      <c r="BQ235" s="108"/>
      <c r="BR235" s="108"/>
      <c r="BS235" s="108"/>
      <c r="BT235" s="108"/>
      <c r="BU235" s="108"/>
      <c r="BV235" s="108"/>
      <c r="BW235" s="108"/>
      <c r="BX235" s="108"/>
      <c r="BY235" s="108"/>
      <c r="BZ235" s="108"/>
      <c r="CA235" s="108"/>
      <c r="CB235" s="108"/>
      <c r="CC235" s="108"/>
      <c r="CD235" s="108"/>
      <c r="CE235" s="108"/>
      <c r="CF235" s="108"/>
      <c r="CG235" s="108"/>
      <c r="CH235" s="108"/>
      <c r="CI235" s="108"/>
      <c r="CJ235" s="108"/>
      <c r="CK235" s="108"/>
      <c r="CL235" s="108"/>
      <c r="CM235" s="108"/>
      <c r="CN235" s="108"/>
      <c r="CO235" s="108"/>
      <c r="CP235" s="108"/>
      <c r="CQ235" s="108"/>
      <c r="CR235" s="108"/>
      <c r="CS235" s="108"/>
      <c r="CT235" s="108"/>
      <c r="CU235" s="108"/>
      <c r="CV235" s="108"/>
      <c r="CW235" s="108"/>
      <c r="CX235" s="108"/>
      <c r="CY235" s="108"/>
      <c r="CZ235" s="108"/>
      <c r="DA235" s="108"/>
      <c r="DB235" s="108"/>
      <c r="DC235" s="108"/>
      <c r="DD235" s="108"/>
      <c r="DE235" s="108"/>
      <c r="DF235" s="108"/>
      <c r="DG235" s="108"/>
      <c r="DH235" s="108"/>
      <c r="DI235" s="108"/>
      <c r="DJ235" s="108"/>
      <c r="DK235" s="108"/>
      <c r="DL235" s="108"/>
      <c r="DM235" s="108"/>
      <c r="DN235" s="108"/>
      <c r="DO235" s="108"/>
      <c r="DP235" s="108"/>
      <c r="DQ235" s="108"/>
      <c r="DR235" s="108"/>
      <c r="DS235" s="108"/>
      <c r="DT235" s="108"/>
      <c r="DU235" s="108"/>
      <c r="DV235" s="108"/>
      <c r="DW235" s="108"/>
      <c r="DX235" s="108"/>
      <c r="DY235" s="108"/>
      <c r="DZ235" s="108"/>
      <c r="EA235" s="108"/>
      <c r="EB235" s="108"/>
      <c r="EC235" s="108"/>
      <c r="ED235" s="108"/>
      <c r="EE235" s="108"/>
      <c r="EF235" s="108"/>
      <c r="EG235" s="108"/>
      <c r="EH235" s="108"/>
      <c r="EI235" s="108"/>
      <c r="EJ235" s="108"/>
      <c r="EK235" s="108"/>
      <c r="EL235" s="108"/>
      <c r="EM235" s="108"/>
      <c r="EN235" s="108"/>
      <c r="EO235" s="108"/>
      <c r="EP235" s="108"/>
      <c r="EQ235" s="108"/>
      <c r="ER235" s="108"/>
      <c r="ES235" s="108"/>
      <c r="ET235" s="108"/>
      <c r="EU235" s="108"/>
      <c r="EV235" s="108"/>
      <c r="EW235" s="108"/>
      <c r="EX235" s="108"/>
      <c r="EY235" s="108"/>
      <c r="EZ235" s="108"/>
      <c r="FA235" s="108"/>
      <c r="FB235" s="108"/>
      <c r="FC235" s="108"/>
      <c r="FD235" s="108"/>
      <c r="FE235" s="108"/>
      <c r="FF235" s="108"/>
      <c r="FG235" s="108"/>
      <c r="FH235" s="108"/>
      <c r="FI235" s="108"/>
      <c r="FJ235" s="108"/>
      <c r="FK235" s="108"/>
      <c r="FL235" s="108"/>
      <c r="FM235" s="108"/>
      <c r="FN235" s="108"/>
      <c r="FO235" s="108"/>
      <c r="FP235" s="108"/>
      <c r="FQ235" s="108"/>
      <c r="FR235" s="108"/>
      <c r="FS235" s="108"/>
      <c r="FT235" s="108"/>
    </row>
    <row r="236" spans="1:176" s="109" customFormat="1">
      <c r="A236" s="128" t="s">
        <v>180</v>
      </c>
      <c r="B236" s="116" t="s">
        <v>200</v>
      </c>
      <c r="C236" s="131" t="s">
        <v>107</v>
      </c>
      <c r="D236" s="113" t="s">
        <v>15</v>
      </c>
      <c r="E236" s="113">
        <v>6500</v>
      </c>
      <c r="F236" s="113"/>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08"/>
      <c r="AH236" s="108"/>
      <c r="AI236" s="108"/>
      <c r="AJ236" s="108"/>
      <c r="AK236" s="108"/>
      <c r="AL236" s="108"/>
      <c r="AM236" s="108"/>
      <c r="AN236" s="108"/>
      <c r="AO236" s="108"/>
      <c r="AP236" s="108"/>
      <c r="AQ236" s="108"/>
      <c r="AR236" s="108"/>
      <c r="AS236" s="108"/>
      <c r="AT236" s="108"/>
      <c r="AU236" s="108"/>
      <c r="AV236" s="108"/>
      <c r="AW236" s="108"/>
      <c r="AX236" s="108"/>
      <c r="AY236" s="108"/>
      <c r="AZ236" s="108"/>
      <c r="BA236" s="108"/>
      <c r="BB236" s="108"/>
      <c r="BC236" s="108"/>
      <c r="BD236" s="108"/>
      <c r="BE236" s="108"/>
      <c r="BF236" s="108"/>
      <c r="BG236" s="108"/>
      <c r="BH236" s="108"/>
      <c r="BI236" s="108"/>
      <c r="BJ236" s="108"/>
      <c r="BK236" s="108"/>
      <c r="BL236" s="108"/>
      <c r="BM236" s="108"/>
      <c r="BN236" s="108"/>
      <c r="BO236" s="108"/>
      <c r="BP236" s="108"/>
      <c r="BQ236" s="108"/>
      <c r="BR236" s="108"/>
      <c r="BS236" s="108"/>
      <c r="BT236" s="108"/>
      <c r="BU236" s="108"/>
      <c r="BV236" s="108"/>
      <c r="BW236" s="108"/>
      <c r="BX236" s="108"/>
      <c r="BY236" s="108"/>
      <c r="BZ236" s="108"/>
      <c r="CA236" s="108"/>
      <c r="CB236" s="108"/>
      <c r="CC236" s="108"/>
      <c r="CD236" s="108"/>
      <c r="CE236" s="108"/>
      <c r="CF236" s="108"/>
      <c r="CG236" s="108"/>
      <c r="CH236" s="108"/>
      <c r="CI236" s="108"/>
      <c r="CJ236" s="108"/>
      <c r="CK236" s="108"/>
      <c r="CL236" s="108"/>
      <c r="CM236" s="108"/>
      <c r="CN236" s="108"/>
      <c r="CO236" s="108"/>
      <c r="CP236" s="108"/>
      <c r="CQ236" s="108"/>
      <c r="CR236" s="108"/>
      <c r="CS236" s="108"/>
      <c r="CT236" s="108"/>
      <c r="CU236" s="108"/>
      <c r="CV236" s="108"/>
      <c r="CW236" s="108"/>
      <c r="CX236" s="108"/>
      <c r="CY236" s="108"/>
      <c r="CZ236" s="108"/>
      <c r="DA236" s="108"/>
      <c r="DB236" s="108"/>
      <c r="DC236" s="108"/>
      <c r="DD236" s="108"/>
      <c r="DE236" s="108"/>
      <c r="DF236" s="108"/>
      <c r="DG236" s="108"/>
      <c r="DH236" s="108"/>
      <c r="DI236" s="108"/>
      <c r="DJ236" s="108"/>
      <c r="DK236" s="108"/>
      <c r="DL236" s="108"/>
      <c r="DM236" s="108"/>
      <c r="DN236" s="108"/>
      <c r="DO236" s="108"/>
      <c r="DP236" s="108"/>
      <c r="DQ236" s="108"/>
      <c r="DR236" s="108"/>
      <c r="DS236" s="108"/>
      <c r="DT236" s="108"/>
      <c r="DU236" s="108"/>
      <c r="DV236" s="108"/>
      <c r="DW236" s="108"/>
      <c r="DX236" s="108"/>
      <c r="DY236" s="108"/>
      <c r="DZ236" s="108"/>
      <c r="EA236" s="108"/>
      <c r="EB236" s="108"/>
      <c r="EC236" s="108"/>
      <c r="ED236" s="108"/>
      <c r="EE236" s="108"/>
      <c r="EF236" s="108"/>
      <c r="EG236" s="108"/>
      <c r="EH236" s="108"/>
      <c r="EI236" s="108"/>
      <c r="EJ236" s="108"/>
      <c r="EK236" s="108"/>
      <c r="EL236" s="108"/>
      <c r="EM236" s="108"/>
      <c r="EN236" s="108"/>
      <c r="EO236" s="108"/>
      <c r="EP236" s="108"/>
      <c r="EQ236" s="108"/>
      <c r="ER236" s="108"/>
      <c r="ES236" s="108"/>
      <c r="ET236" s="108"/>
      <c r="EU236" s="108"/>
      <c r="EV236" s="108"/>
      <c r="EW236" s="108"/>
      <c r="EX236" s="108"/>
      <c r="EY236" s="108"/>
      <c r="EZ236" s="108"/>
      <c r="FA236" s="108"/>
      <c r="FB236" s="108"/>
      <c r="FC236" s="108"/>
      <c r="FD236" s="108"/>
      <c r="FE236" s="108"/>
      <c r="FF236" s="108"/>
      <c r="FG236" s="108"/>
      <c r="FH236" s="108"/>
      <c r="FI236" s="108"/>
      <c r="FJ236" s="108"/>
      <c r="FK236" s="108"/>
      <c r="FL236" s="108"/>
      <c r="FM236" s="108"/>
      <c r="FN236" s="108"/>
      <c r="FO236" s="108"/>
      <c r="FP236" s="108"/>
      <c r="FQ236" s="108"/>
      <c r="FR236" s="108"/>
      <c r="FS236" s="108"/>
      <c r="FT236" s="108"/>
    </row>
    <row r="237" spans="1:176" s="109" customFormat="1">
      <c r="A237" s="128"/>
      <c r="B237" s="116"/>
      <c r="C237" s="131"/>
      <c r="D237" s="113"/>
      <c r="E237" s="113"/>
      <c r="F237" s="113"/>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08"/>
      <c r="AH237" s="108"/>
      <c r="AI237" s="108"/>
      <c r="AJ237" s="108"/>
      <c r="AK237" s="108"/>
      <c r="AL237" s="108"/>
      <c r="AM237" s="108"/>
      <c r="AN237" s="108"/>
      <c r="AO237" s="108"/>
      <c r="AP237" s="108"/>
      <c r="AQ237" s="108"/>
      <c r="AR237" s="108"/>
      <c r="AS237" s="108"/>
      <c r="AT237" s="108"/>
      <c r="AU237" s="108"/>
      <c r="AV237" s="108"/>
      <c r="AW237" s="108"/>
      <c r="AX237" s="108"/>
      <c r="AY237" s="108"/>
      <c r="AZ237" s="108"/>
      <c r="BA237" s="108"/>
      <c r="BB237" s="108"/>
      <c r="BC237" s="108"/>
      <c r="BD237" s="108"/>
      <c r="BE237" s="108"/>
      <c r="BF237" s="108"/>
      <c r="BG237" s="108"/>
      <c r="BH237" s="108"/>
      <c r="BI237" s="108"/>
      <c r="BJ237" s="108"/>
      <c r="BK237" s="108"/>
      <c r="BL237" s="108"/>
      <c r="BM237" s="108"/>
      <c r="BN237" s="108"/>
      <c r="BO237" s="108"/>
      <c r="BP237" s="108"/>
      <c r="BQ237" s="108"/>
      <c r="BR237" s="108"/>
      <c r="BS237" s="108"/>
      <c r="BT237" s="108"/>
      <c r="BU237" s="108"/>
      <c r="BV237" s="108"/>
      <c r="BW237" s="108"/>
      <c r="BX237" s="108"/>
      <c r="BY237" s="108"/>
      <c r="BZ237" s="108"/>
      <c r="CA237" s="108"/>
      <c r="CB237" s="108"/>
      <c r="CC237" s="108"/>
      <c r="CD237" s="108"/>
      <c r="CE237" s="108"/>
      <c r="CF237" s="108"/>
      <c r="CG237" s="108"/>
      <c r="CH237" s="108"/>
      <c r="CI237" s="108"/>
      <c r="CJ237" s="108"/>
      <c r="CK237" s="108"/>
      <c r="CL237" s="108"/>
      <c r="CM237" s="108"/>
      <c r="CN237" s="108"/>
      <c r="CO237" s="108"/>
      <c r="CP237" s="108"/>
      <c r="CQ237" s="108"/>
      <c r="CR237" s="108"/>
      <c r="CS237" s="108"/>
      <c r="CT237" s="108"/>
      <c r="CU237" s="108"/>
      <c r="CV237" s="108"/>
      <c r="CW237" s="108"/>
      <c r="CX237" s="108"/>
      <c r="CY237" s="108"/>
      <c r="CZ237" s="108"/>
      <c r="DA237" s="108"/>
      <c r="DB237" s="108"/>
      <c r="DC237" s="108"/>
      <c r="DD237" s="108"/>
      <c r="DE237" s="108"/>
      <c r="DF237" s="108"/>
      <c r="DG237" s="108"/>
      <c r="DH237" s="108"/>
      <c r="DI237" s="108"/>
      <c r="DJ237" s="108"/>
      <c r="DK237" s="108"/>
      <c r="DL237" s="108"/>
      <c r="DM237" s="108"/>
      <c r="DN237" s="108"/>
      <c r="DO237" s="108"/>
      <c r="DP237" s="108"/>
      <c r="DQ237" s="108"/>
      <c r="DR237" s="108"/>
      <c r="DS237" s="108"/>
      <c r="DT237" s="108"/>
      <c r="DU237" s="108"/>
      <c r="DV237" s="108"/>
      <c r="DW237" s="108"/>
      <c r="DX237" s="108"/>
      <c r="DY237" s="108"/>
      <c r="DZ237" s="108"/>
      <c r="EA237" s="108"/>
      <c r="EB237" s="108"/>
      <c r="EC237" s="108"/>
      <c r="ED237" s="108"/>
      <c r="EE237" s="108"/>
      <c r="EF237" s="108"/>
      <c r="EG237" s="108"/>
      <c r="EH237" s="108"/>
      <c r="EI237" s="108"/>
      <c r="EJ237" s="108"/>
      <c r="EK237" s="108"/>
      <c r="EL237" s="108"/>
      <c r="EM237" s="108"/>
      <c r="EN237" s="108"/>
      <c r="EO237" s="108"/>
      <c r="EP237" s="108"/>
      <c r="EQ237" s="108"/>
      <c r="ER237" s="108"/>
      <c r="ES237" s="108"/>
      <c r="ET237" s="108"/>
      <c r="EU237" s="108"/>
      <c r="EV237" s="108"/>
      <c r="EW237" s="108"/>
      <c r="EX237" s="108"/>
      <c r="EY237" s="108"/>
      <c r="EZ237" s="108"/>
      <c r="FA237" s="108"/>
      <c r="FB237" s="108"/>
      <c r="FC237" s="108"/>
      <c r="FD237" s="108"/>
      <c r="FE237" s="108"/>
      <c r="FF237" s="108"/>
      <c r="FG237" s="108"/>
      <c r="FH237" s="108"/>
      <c r="FI237" s="108"/>
      <c r="FJ237" s="108"/>
      <c r="FK237" s="108"/>
      <c r="FL237" s="108"/>
      <c r="FM237" s="108"/>
      <c r="FN237" s="108"/>
      <c r="FO237" s="108"/>
      <c r="FP237" s="108"/>
      <c r="FQ237" s="108"/>
      <c r="FR237" s="108"/>
      <c r="FS237" s="108"/>
      <c r="FT237" s="108"/>
    </row>
    <row r="238" spans="1:176" s="109" customFormat="1">
      <c r="A238" s="128" t="s">
        <v>183</v>
      </c>
      <c r="B238" s="116" t="s">
        <v>201</v>
      </c>
      <c r="C238" s="131" t="s">
        <v>107</v>
      </c>
      <c r="D238" s="113" t="s">
        <v>15</v>
      </c>
      <c r="E238" s="113">
        <v>7000</v>
      </c>
      <c r="F238" s="113"/>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08"/>
      <c r="AH238" s="108"/>
      <c r="AI238" s="108"/>
      <c r="AJ238" s="108"/>
      <c r="AK238" s="108"/>
      <c r="AL238" s="108"/>
      <c r="AM238" s="108"/>
      <c r="AN238" s="108"/>
      <c r="AO238" s="108"/>
      <c r="AP238" s="108"/>
      <c r="AQ238" s="108"/>
      <c r="AR238" s="108"/>
      <c r="AS238" s="108"/>
      <c r="AT238" s="108"/>
      <c r="AU238" s="108"/>
      <c r="AV238" s="108"/>
      <c r="AW238" s="108"/>
      <c r="AX238" s="108"/>
      <c r="AY238" s="108"/>
      <c r="AZ238" s="108"/>
      <c r="BA238" s="108"/>
      <c r="BB238" s="108"/>
      <c r="BC238" s="108"/>
      <c r="BD238" s="108"/>
      <c r="BE238" s="108"/>
      <c r="BF238" s="108"/>
      <c r="BG238" s="108"/>
      <c r="BH238" s="108"/>
      <c r="BI238" s="108"/>
      <c r="BJ238" s="108"/>
      <c r="BK238" s="108"/>
      <c r="BL238" s="108"/>
      <c r="BM238" s="108"/>
      <c r="BN238" s="108"/>
      <c r="BO238" s="108"/>
      <c r="BP238" s="108"/>
      <c r="BQ238" s="108"/>
      <c r="BR238" s="108"/>
      <c r="BS238" s="108"/>
      <c r="BT238" s="108"/>
      <c r="BU238" s="108"/>
      <c r="BV238" s="108"/>
      <c r="BW238" s="108"/>
      <c r="BX238" s="108"/>
      <c r="BY238" s="108"/>
      <c r="BZ238" s="108"/>
      <c r="CA238" s="108"/>
      <c r="CB238" s="108"/>
      <c r="CC238" s="108"/>
      <c r="CD238" s="108"/>
      <c r="CE238" s="108"/>
      <c r="CF238" s="108"/>
      <c r="CG238" s="108"/>
      <c r="CH238" s="108"/>
      <c r="CI238" s="108"/>
      <c r="CJ238" s="108"/>
      <c r="CK238" s="108"/>
      <c r="CL238" s="108"/>
      <c r="CM238" s="108"/>
      <c r="CN238" s="108"/>
      <c r="CO238" s="108"/>
      <c r="CP238" s="108"/>
      <c r="CQ238" s="108"/>
      <c r="CR238" s="108"/>
      <c r="CS238" s="108"/>
      <c r="CT238" s="108"/>
      <c r="CU238" s="108"/>
      <c r="CV238" s="108"/>
      <c r="CW238" s="108"/>
      <c r="CX238" s="108"/>
      <c r="CY238" s="108"/>
      <c r="CZ238" s="108"/>
      <c r="DA238" s="108"/>
      <c r="DB238" s="108"/>
      <c r="DC238" s="108"/>
      <c r="DD238" s="108"/>
      <c r="DE238" s="108"/>
      <c r="DF238" s="108"/>
      <c r="DG238" s="108"/>
      <c r="DH238" s="108"/>
      <c r="DI238" s="108"/>
      <c r="DJ238" s="108"/>
      <c r="DK238" s="108"/>
      <c r="DL238" s="108"/>
      <c r="DM238" s="108"/>
      <c r="DN238" s="108"/>
      <c r="DO238" s="108"/>
      <c r="DP238" s="108"/>
      <c r="DQ238" s="108"/>
      <c r="DR238" s="108"/>
      <c r="DS238" s="108"/>
      <c r="DT238" s="108"/>
      <c r="DU238" s="108"/>
      <c r="DV238" s="108"/>
      <c r="DW238" s="108"/>
      <c r="DX238" s="108"/>
      <c r="DY238" s="108"/>
      <c r="DZ238" s="108"/>
      <c r="EA238" s="108"/>
      <c r="EB238" s="108"/>
      <c r="EC238" s="108"/>
      <c r="ED238" s="108"/>
      <c r="EE238" s="108"/>
      <c r="EF238" s="108"/>
      <c r="EG238" s="108"/>
      <c r="EH238" s="108"/>
      <c r="EI238" s="108"/>
      <c r="EJ238" s="108"/>
      <c r="EK238" s="108"/>
      <c r="EL238" s="108"/>
      <c r="EM238" s="108"/>
      <c r="EN238" s="108"/>
      <c r="EO238" s="108"/>
      <c r="EP238" s="108"/>
      <c r="EQ238" s="108"/>
      <c r="ER238" s="108"/>
      <c r="ES238" s="108"/>
      <c r="ET238" s="108"/>
      <c r="EU238" s="108"/>
      <c r="EV238" s="108"/>
      <c r="EW238" s="108"/>
      <c r="EX238" s="108"/>
      <c r="EY238" s="108"/>
      <c r="EZ238" s="108"/>
      <c r="FA238" s="108"/>
      <c r="FB238" s="108"/>
      <c r="FC238" s="108"/>
      <c r="FD238" s="108"/>
      <c r="FE238" s="108"/>
      <c r="FF238" s="108"/>
      <c r="FG238" s="108"/>
      <c r="FH238" s="108"/>
      <c r="FI238" s="108"/>
      <c r="FJ238" s="108"/>
      <c r="FK238" s="108"/>
      <c r="FL238" s="108"/>
      <c r="FM238" s="108"/>
      <c r="FN238" s="108"/>
      <c r="FO238" s="108"/>
      <c r="FP238" s="108"/>
      <c r="FQ238" s="108"/>
      <c r="FR238" s="108"/>
      <c r="FS238" s="108"/>
      <c r="FT238" s="108"/>
    </row>
    <row r="239" spans="1:176" s="109" customFormat="1">
      <c r="A239" s="127"/>
      <c r="B239" s="116"/>
      <c r="C239" s="127"/>
      <c r="D239" s="113"/>
      <c r="E239" s="113"/>
      <c r="F239" s="113"/>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08"/>
      <c r="AH239" s="108"/>
      <c r="AI239" s="108"/>
      <c r="AJ239" s="108"/>
      <c r="AK239" s="108"/>
      <c r="AL239" s="108"/>
      <c r="AM239" s="108"/>
      <c r="AN239" s="108"/>
      <c r="AO239" s="108"/>
      <c r="AP239" s="108"/>
      <c r="AQ239" s="108"/>
      <c r="AR239" s="108"/>
      <c r="AS239" s="108"/>
      <c r="AT239" s="108"/>
      <c r="AU239" s="108"/>
      <c r="AV239" s="108"/>
      <c r="AW239" s="108"/>
      <c r="AX239" s="108"/>
      <c r="AY239" s="108"/>
      <c r="AZ239" s="108"/>
      <c r="BA239" s="108"/>
      <c r="BB239" s="108"/>
      <c r="BC239" s="108"/>
      <c r="BD239" s="108"/>
      <c r="BE239" s="108"/>
      <c r="BF239" s="108"/>
      <c r="BG239" s="108"/>
      <c r="BH239" s="108"/>
      <c r="BI239" s="108"/>
      <c r="BJ239" s="108"/>
      <c r="BK239" s="108"/>
      <c r="BL239" s="108"/>
      <c r="BM239" s="108"/>
      <c r="BN239" s="108"/>
      <c r="BO239" s="108"/>
      <c r="BP239" s="108"/>
      <c r="BQ239" s="108"/>
      <c r="BR239" s="108"/>
      <c r="BS239" s="108"/>
      <c r="BT239" s="108"/>
      <c r="BU239" s="108"/>
      <c r="BV239" s="108"/>
      <c r="BW239" s="108"/>
      <c r="BX239" s="108"/>
      <c r="BY239" s="108"/>
      <c r="BZ239" s="108"/>
      <c r="CA239" s="108"/>
      <c r="CB239" s="108"/>
      <c r="CC239" s="108"/>
      <c r="CD239" s="108"/>
      <c r="CE239" s="108"/>
      <c r="CF239" s="108"/>
      <c r="CG239" s="108"/>
      <c r="CH239" s="108"/>
      <c r="CI239" s="108"/>
      <c r="CJ239" s="108"/>
      <c r="CK239" s="108"/>
      <c r="CL239" s="108"/>
      <c r="CM239" s="108"/>
      <c r="CN239" s="108"/>
      <c r="CO239" s="108"/>
      <c r="CP239" s="108"/>
      <c r="CQ239" s="108"/>
      <c r="CR239" s="108"/>
      <c r="CS239" s="108"/>
      <c r="CT239" s="108"/>
      <c r="CU239" s="108"/>
      <c r="CV239" s="108"/>
      <c r="CW239" s="108"/>
      <c r="CX239" s="108"/>
      <c r="CY239" s="108"/>
      <c r="CZ239" s="108"/>
      <c r="DA239" s="108"/>
      <c r="DB239" s="108"/>
      <c r="DC239" s="108"/>
      <c r="DD239" s="108"/>
      <c r="DE239" s="108"/>
      <c r="DF239" s="108"/>
      <c r="DG239" s="108"/>
      <c r="DH239" s="108"/>
      <c r="DI239" s="108"/>
      <c r="DJ239" s="108"/>
      <c r="DK239" s="108"/>
      <c r="DL239" s="108"/>
      <c r="DM239" s="108"/>
      <c r="DN239" s="108"/>
      <c r="DO239" s="108"/>
      <c r="DP239" s="108"/>
      <c r="DQ239" s="108"/>
      <c r="DR239" s="108"/>
      <c r="DS239" s="108"/>
      <c r="DT239" s="108"/>
      <c r="DU239" s="108"/>
      <c r="DV239" s="108"/>
      <c r="DW239" s="108"/>
      <c r="DX239" s="108"/>
      <c r="DY239" s="108"/>
      <c r="DZ239" s="108"/>
      <c r="EA239" s="108"/>
      <c r="EB239" s="108"/>
      <c r="EC239" s="108"/>
      <c r="ED239" s="108"/>
      <c r="EE239" s="108"/>
      <c r="EF239" s="108"/>
      <c r="EG239" s="108"/>
      <c r="EH239" s="108"/>
      <c r="EI239" s="108"/>
      <c r="EJ239" s="108"/>
      <c r="EK239" s="108"/>
      <c r="EL239" s="108"/>
      <c r="EM239" s="108"/>
      <c r="EN239" s="108"/>
      <c r="EO239" s="108"/>
      <c r="EP239" s="108"/>
      <c r="EQ239" s="108"/>
      <c r="ER239" s="108"/>
      <c r="ES239" s="108"/>
      <c r="ET239" s="108"/>
      <c r="EU239" s="108"/>
      <c r="EV239" s="108"/>
      <c r="EW239" s="108"/>
      <c r="EX239" s="108"/>
      <c r="EY239" s="108"/>
      <c r="EZ239" s="108"/>
      <c r="FA239" s="108"/>
      <c r="FB239" s="108"/>
      <c r="FC239" s="108"/>
      <c r="FD239" s="108"/>
      <c r="FE239" s="108"/>
      <c r="FF239" s="108"/>
      <c r="FG239" s="108"/>
      <c r="FH239" s="108"/>
      <c r="FI239" s="108"/>
      <c r="FJ239" s="108"/>
      <c r="FK239" s="108"/>
      <c r="FL239" s="108"/>
      <c r="FM239" s="108"/>
      <c r="FN239" s="108"/>
      <c r="FO239" s="108"/>
      <c r="FP239" s="108"/>
      <c r="FQ239" s="108"/>
      <c r="FR239" s="108"/>
      <c r="FS239" s="108"/>
      <c r="FT239" s="108"/>
    </row>
    <row r="240" spans="1:176" s="109" customFormat="1">
      <c r="A240" s="129">
        <v>5.3</v>
      </c>
      <c r="B240" s="111" t="s">
        <v>202</v>
      </c>
      <c r="C240" s="127"/>
      <c r="D240" s="113"/>
      <c r="E240" s="113"/>
      <c r="F240" s="113"/>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08"/>
      <c r="AH240" s="108"/>
      <c r="AI240" s="108"/>
      <c r="AJ240" s="108"/>
      <c r="AK240" s="108"/>
      <c r="AL240" s="108"/>
      <c r="AM240" s="108"/>
      <c r="AN240" s="108"/>
      <c r="AO240" s="108"/>
      <c r="AP240" s="108"/>
      <c r="AQ240" s="108"/>
      <c r="AR240" s="108"/>
      <c r="AS240" s="108"/>
      <c r="AT240" s="108"/>
      <c r="AU240" s="108"/>
      <c r="AV240" s="108"/>
      <c r="AW240" s="108"/>
      <c r="AX240" s="108"/>
      <c r="AY240" s="108"/>
      <c r="AZ240" s="108"/>
      <c r="BA240" s="108"/>
      <c r="BB240" s="108"/>
      <c r="BC240" s="108"/>
      <c r="BD240" s="108"/>
      <c r="BE240" s="108"/>
      <c r="BF240" s="108"/>
      <c r="BG240" s="108"/>
      <c r="BH240" s="108"/>
      <c r="BI240" s="108"/>
      <c r="BJ240" s="108"/>
      <c r="BK240" s="108"/>
      <c r="BL240" s="108"/>
      <c r="BM240" s="108"/>
      <c r="BN240" s="108"/>
      <c r="BO240" s="108"/>
      <c r="BP240" s="108"/>
      <c r="BQ240" s="108"/>
      <c r="BR240" s="108"/>
      <c r="BS240" s="108"/>
      <c r="BT240" s="108"/>
      <c r="BU240" s="108"/>
      <c r="BV240" s="108"/>
      <c r="BW240" s="108"/>
      <c r="BX240" s="108"/>
      <c r="BY240" s="108"/>
      <c r="BZ240" s="108"/>
      <c r="CA240" s="108"/>
      <c r="CB240" s="108"/>
      <c r="CC240" s="108"/>
      <c r="CD240" s="108"/>
      <c r="CE240" s="108"/>
      <c r="CF240" s="108"/>
      <c r="CG240" s="108"/>
      <c r="CH240" s="108"/>
      <c r="CI240" s="108"/>
      <c r="CJ240" s="108"/>
      <c r="CK240" s="108"/>
      <c r="CL240" s="108"/>
      <c r="CM240" s="108"/>
      <c r="CN240" s="108"/>
      <c r="CO240" s="108"/>
      <c r="CP240" s="108"/>
      <c r="CQ240" s="108"/>
      <c r="CR240" s="108"/>
      <c r="CS240" s="108"/>
      <c r="CT240" s="108"/>
      <c r="CU240" s="108"/>
      <c r="CV240" s="108"/>
      <c r="CW240" s="108"/>
      <c r="CX240" s="108"/>
      <c r="CY240" s="108"/>
      <c r="CZ240" s="108"/>
      <c r="DA240" s="108"/>
      <c r="DB240" s="108"/>
      <c r="DC240" s="108"/>
      <c r="DD240" s="108"/>
      <c r="DE240" s="108"/>
      <c r="DF240" s="108"/>
      <c r="DG240" s="108"/>
      <c r="DH240" s="108"/>
      <c r="DI240" s="108"/>
      <c r="DJ240" s="108"/>
      <c r="DK240" s="108"/>
      <c r="DL240" s="108"/>
      <c r="DM240" s="108"/>
      <c r="DN240" s="108"/>
      <c r="DO240" s="108"/>
      <c r="DP240" s="108"/>
      <c r="DQ240" s="108"/>
      <c r="DR240" s="108"/>
      <c r="DS240" s="108"/>
      <c r="DT240" s="108"/>
      <c r="DU240" s="108"/>
      <c r="DV240" s="108"/>
      <c r="DW240" s="108"/>
      <c r="DX240" s="108"/>
      <c r="DY240" s="108"/>
      <c r="DZ240" s="108"/>
      <c r="EA240" s="108"/>
      <c r="EB240" s="108"/>
      <c r="EC240" s="108"/>
      <c r="ED240" s="108"/>
      <c r="EE240" s="108"/>
      <c r="EF240" s="108"/>
      <c r="EG240" s="108"/>
      <c r="EH240" s="108"/>
      <c r="EI240" s="108"/>
      <c r="EJ240" s="108"/>
      <c r="EK240" s="108"/>
      <c r="EL240" s="108"/>
      <c r="EM240" s="108"/>
      <c r="EN240" s="108"/>
      <c r="EO240" s="108"/>
      <c r="EP240" s="108"/>
      <c r="EQ240" s="108"/>
      <c r="ER240" s="108"/>
      <c r="ES240" s="108"/>
      <c r="ET240" s="108"/>
      <c r="EU240" s="108"/>
      <c r="EV240" s="108"/>
      <c r="EW240" s="108"/>
      <c r="EX240" s="108"/>
      <c r="EY240" s="108"/>
      <c r="EZ240" s="108"/>
      <c r="FA240" s="108"/>
      <c r="FB240" s="108"/>
      <c r="FC240" s="108"/>
      <c r="FD240" s="108"/>
      <c r="FE240" s="108"/>
      <c r="FF240" s="108"/>
      <c r="FG240" s="108"/>
      <c r="FH240" s="108"/>
      <c r="FI240" s="108"/>
      <c r="FJ240" s="108"/>
      <c r="FK240" s="108"/>
      <c r="FL240" s="108"/>
      <c r="FM240" s="108"/>
      <c r="FN240" s="108"/>
      <c r="FO240" s="108"/>
      <c r="FP240" s="108"/>
      <c r="FQ240" s="108"/>
      <c r="FR240" s="108"/>
      <c r="FS240" s="108"/>
      <c r="FT240" s="108"/>
    </row>
    <row r="241" spans="1:176" s="109" customFormat="1">
      <c r="A241" s="112"/>
      <c r="B241" s="116"/>
      <c r="C241" s="112"/>
      <c r="D241" s="113"/>
      <c r="E241" s="113"/>
      <c r="F241" s="113"/>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08"/>
      <c r="AH241" s="108"/>
      <c r="AI241" s="108"/>
      <c r="AJ241" s="108"/>
      <c r="AK241" s="108"/>
      <c r="AL241" s="108"/>
      <c r="AM241" s="108"/>
      <c r="AN241" s="108"/>
      <c r="AO241" s="108"/>
      <c r="AP241" s="108"/>
      <c r="AQ241" s="108"/>
      <c r="AR241" s="108"/>
      <c r="AS241" s="108"/>
      <c r="AT241" s="108"/>
      <c r="AU241" s="108"/>
      <c r="AV241" s="108"/>
      <c r="AW241" s="108"/>
      <c r="AX241" s="108"/>
      <c r="AY241" s="108"/>
      <c r="AZ241" s="108"/>
      <c r="BA241" s="108"/>
      <c r="BB241" s="108"/>
      <c r="BC241" s="108"/>
      <c r="BD241" s="108"/>
      <c r="BE241" s="108"/>
      <c r="BF241" s="108"/>
      <c r="BG241" s="108"/>
      <c r="BH241" s="108"/>
      <c r="BI241" s="108"/>
      <c r="BJ241" s="108"/>
      <c r="BK241" s="108"/>
      <c r="BL241" s="108"/>
      <c r="BM241" s="108"/>
      <c r="BN241" s="108"/>
      <c r="BO241" s="108"/>
      <c r="BP241" s="108"/>
      <c r="BQ241" s="108"/>
      <c r="BR241" s="108"/>
      <c r="BS241" s="108"/>
      <c r="BT241" s="108"/>
      <c r="BU241" s="108"/>
      <c r="BV241" s="108"/>
      <c r="BW241" s="108"/>
      <c r="BX241" s="108"/>
      <c r="BY241" s="108"/>
      <c r="BZ241" s="108"/>
      <c r="CA241" s="108"/>
      <c r="CB241" s="108"/>
      <c r="CC241" s="108"/>
      <c r="CD241" s="108"/>
      <c r="CE241" s="108"/>
      <c r="CF241" s="108"/>
      <c r="CG241" s="108"/>
      <c r="CH241" s="108"/>
      <c r="CI241" s="108"/>
      <c r="CJ241" s="108"/>
      <c r="CK241" s="108"/>
      <c r="CL241" s="108"/>
      <c r="CM241" s="108"/>
      <c r="CN241" s="108"/>
      <c r="CO241" s="108"/>
      <c r="CP241" s="108"/>
      <c r="CQ241" s="108"/>
      <c r="CR241" s="108"/>
      <c r="CS241" s="108"/>
      <c r="CT241" s="108"/>
      <c r="CU241" s="108"/>
      <c r="CV241" s="108"/>
      <c r="CW241" s="108"/>
      <c r="CX241" s="108"/>
      <c r="CY241" s="108"/>
      <c r="CZ241" s="108"/>
      <c r="DA241" s="108"/>
      <c r="DB241" s="108"/>
      <c r="DC241" s="108"/>
      <c r="DD241" s="108"/>
      <c r="DE241" s="108"/>
      <c r="DF241" s="108"/>
      <c r="DG241" s="108"/>
      <c r="DH241" s="108"/>
      <c r="DI241" s="108"/>
      <c r="DJ241" s="108"/>
      <c r="DK241" s="108"/>
      <c r="DL241" s="108"/>
      <c r="DM241" s="108"/>
      <c r="DN241" s="108"/>
      <c r="DO241" s="108"/>
      <c r="DP241" s="108"/>
      <c r="DQ241" s="108"/>
      <c r="DR241" s="108"/>
      <c r="DS241" s="108"/>
      <c r="DT241" s="108"/>
      <c r="DU241" s="108"/>
      <c r="DV241" s="108"/>
      <c r="DW241" s="108"/>
      <c r="DX241" s="108"/>
      <c r="DY241" s="108"/>
      <c r="DZ241" s="108"/>
      <c r="EA241" s="108"/>
      <c r="EB241" s="108"/>
      <c r="EC241" s="108"/>
      <c r="ED241" s="108"/>
      <c r="EE241" s="108"/>
      <c r="EF241" s="108"/>
      <c r="EG241" s="108"/>
      <c r="EH241" s="108"/>
      <c r="EI241" s="108"/>
      <c r="EJ241" s="108"/>
      <c r="EK241" s="108"/>
      <c r="EL241" s="108"/>
      <c r="EM241" s="108"/>
      <c r="EN241" s="108"/>
      <c r="EO241" s="108"/>
      <c r="EP241" s="108"/>
      <c r="EQ241" s="108"/>
      <c r="ER241" s="108"/>
      <c r="ES241" s="108"/>
      <c r="ET241" s="108"/>
      <c r="EU241" s="108"/>
      <c r="EV241" s="108"/>
      <c r="EW241" s="108"/>
      <c r="EX241" s="108"/>
      <c r="EY241" s="108"/>
      <c r="EZ241" s="108"/>
      <c r="FA241" s="108"/>
      <c r="FB241" s="108"/>
      <c r="FC241" s="108"/>
      <c r="FD241" s="108"/>
      <c r="FE241" s="108"/>
      <c r="FF241" s="108"/>
      <c r="FG241" s="108"/>
      <c r="FH241" s="108"/>
      <c r="FI241" s="108"/>
      <c r="FJ241" s="108"/>
      <c r="FK241" s="108"/>
      <c r="FL241" s="108"/>
      <c r="FM241" s="108"/>
      <c r="FN241" s="108"/>
      <c r="FO241" s="108"/>
      <c r="FP241" s="108"/>
      <c r="FQ241" s="108"/>
      <c r="FR241" s="108"/>
      <c r="FS241" s="108"/>
      <c r="FT241" s="108"/>
    </row>
    <row r="242" spans="1:176" s="109" customFormat="1" ht="26.4">
      <c r="A242" s="127"/>
      <c r="B242" s="116" t="s">
        <v>203</v>
      </c>
      <c r="C242" s="127"/>
      <c r="D242" s="113"/>
      <c r="E242" s="113"/>
      <c r="F242" s="113"/>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08"/>
      <c r="AH242" s="108"/>
      <c r="AI242" s="108"/>
      <c r="AJ242" s="108"/>
      <c r="AK242" s="108"/>
      <c r="AL242" s="108"/>
      <c r="AM242" s="108"/>
      <c r="AN242" s="108"/>
      <c r="AO242" s="108"/>
      <c r="AP242" s="108"/>
      <c r="AQ242" s="108"/>
      <c r="AR242" s="108"/>
      <c r="AS242" s="108"/>
      <c r="AT242" s="108"/>
      <c r="AU242" s="108"/>
      <c r="AV242" s="108"/>
      <c r="AW242" s="108"/>
      <c r="AX242" s="108"/>
      <c r="AY242" s="108"/>
      <c r="AZ242" s="108"/>
      <c r="BA242" s="108"/>
      <c r="BB242" s="108"/>
      <c r="BC242" s="108"/>
      <c r="BD242" s="108"/>
      <c r="BE242" s="108"/>
      <c r="BF242" s="108"/>
      <c r="BG242" s="108"/>
      <c r="BH242" s="108"/>
      <c r="BI242" s="108"/>
      <c r="BJ242" s="108"/>
      <c r="BK242" s="108"/>
      <c r="BL242" s="108"/>
      <c r="BM242" s="108"/>
      <c r="BN242" s="108"/>
      <c r="BO242" s="108"/>
      <c r="BP242" s="108"/>
      <c r="BQ242" s="108"/>
      <c r="BR242" s="108"/>
      <c r="BS242" s="108"/>
      <c r="BT242" s="108"/>
      <c r="BU242" s="108"/>
      <c r="BV242" s="108"/>
      <c r="BW242" s="108"/>
      <c r="BX242" s="108"/>
      <c r="BY242" s="108"/>
      <c r="BZ242" s="108"/>
      <c r="CA242" s="108"/>
      <c r="CB242" s="108"/>
      <c r="CC242" s="108"/>
      <c r="CD242" s="108"/>
      <c r="CE242" s="108"/>
      <c r="CF242" s="108"/>
      <c r="CG242" s="108"/>
      <c r="CH242" s="108"/>
      <c r="CI242" s="108"/>
      <c r="CJ242" s="108"/>
      <c r="CK242" s="108"/>
      <c r="CL242" s="108"/>
      <c r="CM242" s="108"/>
      <c r="CN242" s="108"/>
      <c r="CO242" s="108"/>
      <c r="CP242" s="108"/>
      <c r="CQ242" s="108"/>
      <c r="CR242" s="108"/>
      <c r="CS242" s="108"/>
      <c r="CT242" s="108"/>
      <c r="CU242" s="108"/>
      <c r="CV242" s="108"/>
      <c r="CW242" s="108"/>
      <c r="CX242" s="108"/>
      <c r="CY242" s="108"/>
      <c r="CZ242" s="108"/>
      <c r="DA242" s="108"/>
      <c r="DB242" s="108"/>
      <c r="DC242" s="108"/>
      <c r="DD242" s="108"/>
      <c r="DE242" s="108"/>
      <c r="DF242" s="108"/>
      <c r="DG242" s="108"/>
      <c r="DH242" s="108"/>
      <c r="DI242" s="108"/>
      <c r="DJ242" s="108"/>
      <c r="DK242" s="108"/>
      <c r="DL242" s="108"/>
      <c r="DM242" s="108"/>
      <c r="DN242" s="108"/>
      <c r="DO242" s="108"/>
      <c r="DP242" s="108"/>
      <c r="DQ242" s="108"/>
      <c r="DR242" s="108"/>
      <c r="DS242" s="108"/>
      <c r="DT242" s="108"/>
      <c r="DU242" s="108"/>
      <c r="DV242" s="108"/>
      <c r="DW242" s="108"/>
      <c r="DX242" s="108"/>
      <c r="DY242" s="108"/>
      <c r="DZ242" s="108"/>
      <c r="EA242" s="108"/>
      <c r="EB242" s="108"/>
      <c r="EC242" s="108"/>
      <c r="ED242" s="108"/>
      <c r="EE242" s="108"/>
      <c r="EF242" s="108"/>
      <c r="EG242" s="108"/>
      <c r="EH242" s="108"/>
      <c r="EI242" s="108"/>
      <c r="EJ242" s="108"/>
      <c r="EK242" s="108"/>
      <c r="EL242" s="108"/>
      <c r="EM242" s="108"/>
      <c r="EN242" s="108"/>
      <c r="EO242" s="108"/>
      <c r="EP242" s="108"/>
      <c r="EQ242" s="108"/>
      <c r="ER242" s="108"/>
      <c r="ES242" s="108"/>
      <c r="ET242" s="108"/>
      <c r="EU242" s="108"/>
      <c r="EV242" s="108"/>
      <c r="EW242" s="108"/>
      <c r="EX242" s="108"/>
      <c r="EY242" s="108"/>
      <c r="EZ242" s="108"/>
      <c r="FA242" s="108"/>
      <c r="FB242" s="108"/>
      <c r="FC242" s="108"/>
      <c r="FD242" s="108"/>
      <c r="FE242" s="108"/>
      <c r="FF242" s="108"/>
      <c r="FG242" s="108"/>
      <c r="FH242" s="108"/>
      <c r="FI242" s="108"/>
      <c r="FJ242" s="108"/>
      <c r="FK242" s="108"/>
      <c r="FL242" s="108"/>
      <c r="FM242" s="108"/>
      <c r="FN242" s="108"/>
      <c r="FO242" s="108"/>
      <c r="FP242" s="108"/>
      <c r="FQ242" s="108"/>
      <c r="FR242" s="108"/>
      <c r="FS242" s="108"/>
      <c r="FT242" s="108"/>
    </row>
    <row r="243" spans="1:176" s="109" customFormat="1">
      <c r="A243" s="128"/>
      <c r="B243" s="111"/>
      <c r="C243" s="112"/>
      <c r="D243" s="113"/>
      <c r="E243" s="113"/>
      <c r="F243" s="113"/>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08"/>
      <c r="AH243" s="108"/>
      <c r="AI243" s="108"/>
      <c r="AJ243" s="108"/>
      <c r="AK243" s="108"/>
      <c r="AL243" s="108"/>
      <c r="AM243" s="108"/>
      <c r="AN243" s="108"/>
      <c r="AO243" s="108"/>
      <c r="AP243" s="108"/>
      <c r="AQ243" s="108"/>
      <c r="AR243" s="108"/>
      <c r="AS243" s="108"/>
      <c r="AT243" s="108"/>
      <c r="AU243" s="108"/>
      <c r="AV243" s="108"/>
      <c r="AW243" s="108"/>
      <c r="AX243" s="108"/>
      <c r="AY243" s="108"/>
      <c r="AZ243" s="108"/>
      <c r="BA243" s="108"/>
      <c r="BB243" s="108"/>
      <c r="BC243" s="108"/>
      <c r="BD243" s="108"/>
      <c r="BE243" s="108"/>
      <c r="BF243" s="108"/>
      <c r="BG243" s="108"/>
      <c r="BH243" s="108"/>
      <c r="BI243" s="108"/>
      <c r="BJ243" s="108"/>
      <c r="BK243" s="108"/>
      <c r="BL243" s="108"/>
      <c r="BM243" s="108"/>
      <c r="BN243" s="108"/>
      <c r="BO243" s="108"/>
      <c r="BP243" s="108"/>
      <c r="BQ243" s="108"/>
      <c r="BR243" s="108"/>
      <c r="BS243" s="108"/>
      <c r="BT243" s="108"/>
      <c r="BU243" s="108"/>
      <c r="BV243" s="108"/>
      <c r="BW243" s="108"/>
      <c r="BX243" s="108"/>
      <c r="BY243" s="108"/>
      <c r="BZ243" s="108"/>
      <c r="CA243" s="108"/>
      <c r="CB243" s="108"/>
      <c r="CC243" s="108"/>
      <c r="CD243" s="108"/>
      <c r="CE243" s="108"/>
      <c r="CF243" s="108"/>
      <c r="CG243" s="108"/>
      <c r="CH243" s="108"/>
      <c r="CI243" s="108"/>
      <c r="CJ243" s="108"/>
      <c r="CK243" s="108"/>
      <c r="CL243" s="108"/>
      <c r="CM243" s="108"/>
      <c r="CN243" s="108"/>
      <c r="CO243" s="108"/>
      <c r="CP243" s="108"/>
      <c r="CQ243" s="108"/>
      <c r="CR243" s="108"/>
      <c r="CS243" s="108"/>
      <c r="CT243" s="108"/>
      <c r="CU243" s="108"/>
      <c r="CV243" s="108"/>
      <c r="CW243" s="108"/>
      <c r="CX243" s="108"/>
      <c r="CY243" s="108"/>
      <c r="CZ243" s="108"/>
      <c r="DA243" s="108"/>
      <c r="DB243" s="108"/>
      <c r="DC243" s="108"/>
      <c r="DD243" s="108"/>
      <c r="DE243" s="108"/>
      <c r="DF243" s="108"/>
      <c r="DG243" s="108"/>
      <c r="DH243" s="108"/>
      <c r="DI243" s="108"/>
      <c r="DJ243" s="108"/>
      <c r="DK243" s="108"/>
      <c r="DL243" s="108"/>
      <c r="DM243" s="108"/>
      <c r="DN243" s="108"/>
      <c r="DO243" s="108"/>
      <c r="DP243" s="108"/>
      <c r="DQ243" s="108"/>
      <c r="DR243" s="108"/>
      <c r="DS243" s="108"/>
      <c r="DT243" s="108"/>
      <c r="DU243" s="108"/>
      <c r="DV243" s="108"/>
      <c r="DW243" s="108"/>
      <c r="DX243" s="108"/>
      <c r="DY243" s="108"/>
      <c r="DZ243" s="108"/>
      <c r="EA243" s="108"/>
      <c r="EB243" s="108"/>
      <c r="EC243" s="108"/>
      <c r="ED243" s="108"/>
      <c r="EE243" s="108"/>
      <c r="EF243" s="108"/>
      <c r="EG243" s="108"/>
      <c r="EH243" s="108"/>
      <c r="EI243" s="108"/>
      <c r="EJ243" s="108"/>
      <c r="EK243" s="108"/>
      <c r="EL243" s="108"/>
      <c r="EM243" s="108"/>
      <c r="EN243" s="108"/>
      <c r="EO243" s="108"/>
      <c r="EP243" s="108"/>
      <c r="EQ243" s="108"/>
      <c r="ER243" s="108"/>
      <c r="ES243" s="108"/>
      <c r="ET243" s="108"/>
      <c r="EU243" s="108"/>
      <c r="EV243" s="108"/>
      <c r="EW243" s="108"/>
      <c r="EX243" s="108"/>
      <c r="EY243" s="108"/>
      <c r="EZ243" s="108"/>
      <c r="FA243" s="108"/>
      <c r="FB243" s="108"/>
      <c r="FC243" s="108"/>
      <c r="FD243" s="108"/>
      <c r="FE243" s="108"/>
      <c r="FF243" s="108"/>
      <c r="FG243" s="108"/>
      <c r="FH243" s="108"/>
      <c r="FI243" s="108"/>
      <c r="FJ243" s="108"/>
      <c r="FK243" s="108"/>
      <c r="FL243" s="108"/>
      <c r="FM243" s="108"/>
      <c r="FN243" s="108"/>
      <c r="FO243" s="108"/>
      <c r="FP243" s="108"/>
      <c r="FQ243" s="108"/>
      <c r="FR243" s="108"/>
      <c r="FS243" s="108"/>
      <c r="FT243" s="108"/>
    </row>
    <row r="244" spans="1:176" s="109" customFormat="1">
      <c r="A244" s="127" t="s">
        <v>180</v>
      </c>
      <c r="B244" s="116" t="s">
        <v>204</v>
      </c>
      <c r="C244" s="112" t="s">
        <v>205</v>
      </c>
      <c r="D244" s="113">
        <v>10</v>
      </c>
      <c r="E244" s="113">
        <v>1250</v>
      </c>
      <c r="F244" s="113">
        <f>D244*E244</f>
        <v>12500</v>
      </c>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08"/>
      <c r="AH244" s="108"/>
      <c r="AI244" s="108"/>
      <c r="AJ244" s="108"/>
      <c r="AK244" s="108"/>
      <c r="AL244" s="108"/>
      <c r="AM244" s="108"/>
      <c r="AN244" s="108"/>
      <c r="AO244" s="108"/>
      <c r="AP244" s="108"/>
      <c r="AQ244" s="108"/>
      <c r="AR244" s="108"/>
      <c r="AS244" s="108"/>
      <c r="AT244" s="108"/>
      <c r="AU244" s="108"/>
      <c r="AV244" s="108"/>
      <c r="AW244" s="108"/>
      <c r="AX244" s="108"/>
      <c r="AY244" s="108"/>
      <c r="AZ244" s="108"/>
      <c r="BA244" s="108"/>
      <c r="BB244" s="108"/>
      <c r="BC244" s="108"/>
      <c r="BD244" s="108"/>
      <c r="BE244" s="108"/>
      <c r="BF244" s="108"/>
      <c r="BG244" s="108"/>
      <c r="BH244" s="108"/>
      <c r="BI244" s="108"/>
      <c r="BJ244" s="108"/>
      <c r="BK244" s="108"/>
      <c r="BL244" s="108"/>
      <c r="BM244" s="108"/>
      <c r="BN244" s="108"/>
      <c r="BO244" s="108"/>
      <c r="BP244" s="108"/>
      <c r="BQ244" s="108"/>
      <c r="BR244" s="108"/>
      <c r="BS244" s="108"/>
      <c r="BT244" s="108"/>
      <c r="BU244" s="108"/>
      <c r="BV244" s="108"/>
      <c r="BW244" s="108"/>
      <c r="BX244" s="108"/>
      <c r="BY244" s="108"/>
      <c r="BZ244" s="108"/>
      <c r="CA244" s="108"/>
      <c r="CB244" s="108"/>
      <c r="CC244" s="108"/>
      <c r="CD244" s="108"/>
      <c r="CE244" s="108"/>
      <c r="CF244" s="108"/>
      <c r="CG244" s="108"/>
      <c r="CH244" s="108"/>
      <c r="CI244" s="108"/>
      <c r="CJ244" s="108"/>
      <c r="CK244" s="108"/>
      <c r="CL244" s="108"/>
      <c r="CM244" s="108"/>
      <c r="CN244" s="108"/>
      <c r="CO244" s="108"/>
      <c r="CP244" s="108"/>
      <c r="CQ244" s="108"/>
      <c r="CR244" s="108"/>
      <c r="CS244" s="108"/>
      <c r="CT244" s="108"/>
      <c r="CU244" s="108"/>
      <c r="CV244" s="108"/>
      <c r="CW244" s="108"/>
      <c r="CX244" s="108"/>
      <c r="CY244" s="108"/>
      <c r="CZ244" s="108"/>
      <c r="DA244" s="108"/>
      <c r="DB244" s="108"/>
      <c r="DC244" s="108"/>
      <c r="DD244" s="108"/>
      <c r="DE244" s="108"/>
      <c r="DF244" s="108"/>
      <c r="DG244" s="108"/>
      <c r="DH244" s="108"/>
      <c r="DI244" s="108"/>
      <c r="DJ244" s="108"/>
      <c r="DK244" s="108"/>
      <c r="DL244" s="108"/>
      <c r="DM244" s="108"/>
      <c r="DN244" s="108"/>
      <c r="DO244" s="108"/>
      <c r="DP244" s="108"/>
      <c r="DQ244" s="108"/>
      <c r="DR244" s="108"/>
      <c r="DS244" s="108"/>
      <c r="DT244" s="108"/>
      <c r="DU244" s="108"/>
      <c r="DV244" s="108"/>
      <c r="DW244" s="108"/>
      <c r="DX244" s="108"/>
      <c r="DY244" s="108"/>
      <c r="DZ244" s="108"/>
      <c r="EA244" s="108"/>
      <c r="EB244" s="108"/>
      <c r="EC244" s="108"/>
      <c r="ED244" s="108"/>
      <c r="EE244" s="108"/>
      <c r="EF244" s="108"/>
      <c r="EG244" s="108"/>
      <c r="EH244" s="108"/>
      <c r="EI244" s="108"/>
      <c r="EJ244" s="108"/>
      <c r="EK244" s="108"/>
      <c r="EL244" s="108"/>
      <c r="EM244" s="108"/>
      <c r="EN244" s="108"/>
      <c r="EO244" s="108"/>
      <c r="EP244" s="108"/>
      <c r="EQ244" s="108"/>
      <c r="ER244" s="108"/>
      <c r="ES244" s="108"/>
      <c r="ET244" s="108"/>
      <c r="EU244" s="108"/>
      <c r="EV244" s="108"/>
      <c r="EW244" s="108"/>
      <c r="EX244" s="108"/>
      <c r="EY244" s="108"/>
      <c r="EZ244" s="108"/>
      <c r="FA244" s="108"/>
      <c r="FB244" s="108"/>
      <c r="FC244" s="108"/>
      <c r="FD244" s="108"/>
      <c r="FE244" s="108"/>
      <c r="FF244" s="108"/>
      <c r="FG244" s="108"/>
      <c r="FH244" s="108"/>
      <c r="FI244" s="108"/>
      <c r="FJ244" s="108"/>
      <c r="FK244" s="108"/>
      <c r="FL244" s="108"/>
      <c r="FM244" s="108"/>
      <c r="FN244" s="108"/>
      <c r="FO244" s="108"/>
      <c r="FP244" s="108"/>
      <c r="FQ244" s="108"/>
      <c r="FR244" s="108"/>
      <c r="FS244" s="108"/>
      <c r="FT244" s="108"/>
    </row>
    <row r="245" spans="1:176" s="109" customFormat="1">
      <c r="A245" s="112"/>
      <c r="B245" s="116"/>
      <c r="C245" s="112"/>
      <c r="D245" s="113"/>
      <c r="E245" s="113"/>
      <c r="F245" s="113"/>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08"/>
      <c r="AH245" s="108"/>
      <c r="AI245" s="108"/>
      <c r="AJ245" s="108"/>
      <c r="AK245" s="108"/>
      <c r="AL245" s="108"/>
      <c r="AM245" s="108"/>
      <c r="AN245" s="108"/>
      <c r="AO245" s="108"/>
      <c r="AP245" s="108"/>
      <c r="AQ245" s="108"/>
      <c r="AR245" s="108"/>
      <c r="AS245" s="108"/>
      <c r="AT245" s="108"/>
      <c r="AU245" s="108"/>
      <c r="AV245" s="108"/>
      <c r="AW245" s="108"/>
      <c r="AX245" s="108"/>
      <c r="AY245" s="108"/>
      <c r="AZ245" s="108"/>
      <c r="BA245" s="108"/>
      <c r="BB245" s="108"/>
      <c r="BC245" s="108"/>
      <c r="BD245" s="108"/>
      <c r="BE245" s="108"/>
      <c r="BF245" s="108"/>
      <c r="BG245" s="108"/>
      <c r="BH245" s="108"/>
      <c r="BI245" s="108"/>
      <c r="BJ245" s="108"/>
      <c r="BK245" s="108"/>
      <c r="BL245" s="108"/>
      <c r="BM245" s="108"/>
      <c r="BN245" s="108"/>
      <c r="BO245" s="108"/>
      <c r="BP245" s="108"/>
      <c r="BQ245" s="108"/>
      <c r="BR245" s="108"/>
      <c r="BS245" s="108"/>
      <c r="BT245" s="108"/>
      <c r="BU245" s="108"/>
      <c r="BV245" s="108"/>
      <c r="BW245" s="108"/>
      <c r="BX245" s="108"/>
      <c r="BY245" s="108"/>
      <c r="BZ245" s="108"/>
      <c r="CA245" s="108"/>
      <c r="CB245" s="108"/>
      <c r="CC245" s="108"/>
      <c r="CD245" s="108"/>
      <c r="CE245" s="108"/>
      <c r="CF245" s="108"/>
      <c r="CG245" s="108"/>
      <c r="CH245" s="108"/>
      <c r="CI245" s="108"/>
      <c r="CJ245" s="108"/>
      <c r="CK245" s="108"/>
      <c r="CL245" s="108"/>
      <c r="CM245" s="108"/>
      <c r="CN245" s="108"/>
      <c r="CO245" s="108"/>
      <c r="CP245" s="108"/>
      <c r="CQ245" s="108"/>
      <c r="CR245" s="108"/>
      <c r="CS245" s="108"/>
      <c r="CT245" s="108"/>
      <c r="CU245" s="108"/>
      <c r="CV245" s="108"/>
      <c r="CW245" s="108"/>
      <c r="CX245" s="108"/>
      <c r="CY245" s="108"/>
      <c r="CZ245" s="108"/>
      <c r="DA245" s="108"/>
      <c r="DB245" s="108"/>
      <c r="DC245" s="108"/>
      <c r="DD245" s="108"/>
      <c r="DE245" s="108"/>
      <c r="DF245" s="108"/>
      <c r="DG245" s="108"/>
      <c r="DH245" s="108"/>
      <c r="DI245" s="108"/>
      <c r="DJ245" s="108"/>
      <c r="DK245" s="108"/>
      <c r="DL245" s="108"/>
      <c r="DM245" s="108"/>
      <c r="DN245" s="108"/>
      <c r="DO245" s="108"/>
      <c r="DP245" s="108"/>
      <c r="DQ245" s="108"/>
      <c r="DR245" s="108"/>
      <c r="DS245" s="108"/>
      <c r="DT245" s="108"/>
      <c r="DU245" s="108"/>
      <c r="DV245" s="108"/>
      <c r="DW245" s="108"/>
      <c r="DX245" s="108"/>
      <c r="DY245" s="108"/>
      <c r="DZ245" s="108"/>
      <c r="EA245" s="108"/>
      <c r="EB245" s="108"/>
      <c r="EC245" s="108"/>
      <c r="ED245" s="108"/>
      <c r="EE245" s="108"/>
      <c r="EF245" s="108"/>
      <c r="EG245" s="108"/>
      <c r="EH245" s="108"/>
      <c r="EI245" s="108"/>
      <c r="EJ245" s="108"/>
      <c r="EK245" s="108"/>
      <c r="EL245" s="108"/>
      <c r="EM245" s="108"/>
      <c r="EN245" s="108"/>
      <c r="EO245" s="108"/>
      <c r="EP245" s="108"/>
      <c r="EQ245" s="108"/>
      <c r="ER245" s="108"/>
      <c r="ES245" s="108"/>
      <c r="ET245" s="108"/>
      <c r="EU245" s="108"/>
      <c r="EV245" s="108"/>
      <c r="EW245" s="108"/>
      <c r="EX245" s="108"/>
      <c r="EY245" s="108"/>
      <c r="EZ245" s="108"/>
      <c r="FA245" s="108"/>
      <c r="FB245" s="108"/>
      <c r="FC245" s="108"/>
      <c r="FD245" s="108"/>
      <c r="FE245" s="108"/>
      <c r="FF245" s="108"/>
      <c r="FG245" s="108"/>
      <c r="FH245" s="108"/>
      <c r="FI245" s="108"/>
      <c r="FJ245" s="108"/>
      <c r="FK245" s="108"/>
      <c r="FL245" s="108"/>
      <c r="FM245" s="108"/>
      <c r="FN245" s="108"/>
      <c r="FO245" s="108"/>
      <c r="FP245" s="108"/>
      <c r="FQ245" s="108"/>
      <c r="FR245" s="108"/>
      <c r="FS245" s="108"/>
      <c r="FT245" s="108"/>
    </row>
    <row r="246" spans="1:176" s="109" customFormat="1" ht="26.4">
      <c r="A246" s="127" t="s">
        <v>183</v>
      </c>
      <c r="B246" s="116" t="s">
        <v>206</v>
      </c>
      <c r="C246" s="112" t="s">
        <v>205</v>
      </c>
      <c r="D246" s="113">
        <v>10</v>
      </c>
      <c r="E246" s="113">
        <v>2500</v>
      </c>
      <c r="F246" s="113">
        <f>D246*E246</f>
        <v>25000</v>
      </c>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08"/>
      <c r="AH246" s="108"/>
      <c r="AI246" s="108"/>
      <c r="AJ246" s="108"/>
      <c r="AK246" s="108"/>
      <c r="AL246" s="108"/>
      <c r="AM246" s="108"/>
      <c r="AN246" s="108"/>
      <c r="AO246" s="108"/>
      <c r="AP246" s="108"/>
      <c r="AQ246" s="108"/>
      <c r="AR246" s="108"/>
      <c r="AS246" s="108"/>
      <c r="AT246" s="108"/>
      <c r="AU246" s="108"/>
      <c r="AV246" s="108"/>
      <c r="AW246" s="108"/>
      <c r="AX246" s="108"/>
      <c r="AY246" s="108"/>
      <c r="AZ246" s="108"/>
      <c r="BA246" s="108"/>
      <c r="BB246" s="108"/>
      <c r="BC246" s="108"/>
      <c r="BD246" s="108"/>
      <c r="BE246" s="108"/>
      <c r="BF246" s="108"/>
      <c r="BG246" s="108"/>
      <c r="BH246" s="108"/>
      <c r="BI246" s="108"/>
      <c r="BJ246" s="108"/>
      <c r="BK246" s="108"/>
      <c r="BL246" s="108"/>
      <c r="BM246" s="108"/>
      <c r="BN246" s="108"/>
      <c r="BO246" s="108"/>
      <c r="BP246" s="108"/>
      <c r="BQ246" s="108"/>
      <c r="BR246" s="108"/>
      <c r="BS246" s="108"/>
      <c r="BT246" s="108"/>
      <c r="BU246" s="108"/>
      <c r="BV246" s="108"/>
      <c r="BW246" s="108"/>
      <c r="BX246" s="108"/>
      <c r="BY246" s="108"/>
      <c r="BZ246" s="108"/>
      <c r="CA246" s="108"/>
      <c r="CB246" s="108"/>
      <c r="CC246" s="108"/>
      <c r="CD246" s="108"/>
      <c r="CE246" s="108"/>
      <c r="CF246" s="108"/>
      <c r="CG246" s="108"/>
      <c r="CH246" s="108"/>
      <c r="CI246" s="108"/>
      <c r="CJ246" s="108"/>
      <c r="CK246" s="108"/>
      <c r="CL246" s="108"/>
      <c r="CM246" s="108"/>
      <c r="CN246" s="108"/>
      <c r="CO246" s="108"/>
      <c r="CP246" s="108"/>
      <c r="CQ246" s="108"/>
      <c r="CR246" s="108"/>
      <c r="CS246" s="108"/>
      <c r="CT246" s="108"/>
      <c r="CU246" s="108"/>
      <c r="CV246" s="108"/>
      <c r="CW246" s="108"/>
      <c r="CX246" s="108"/>
      <c r="CY246" s="108"/>
      <c r="CZ246" s="108"/>
      <c r="DA246" s="108"/>
      <c r="DB246" s="108"/>
      <c r="DC246" s="108"/>
      <c r="DD246" s="108"/>
      <c r="DE246" s="108"/>
      <c r="DF246" s="108"/>
      <c r="DG246" s="108"/>
      <c r="DH246" s="108"/>
      <c r="DI246" s="108"/>
      <c r="DJ246" s="108"/>
      <c r="DK246" s="108"/>
      <c r="DL246" s="108"/>
      <c r="DM246" s="108"/>
      <c r="DN246" s="108"/>
      <c r="DO246" s="108"/>
      <c r="DP246" s="108"/>
      <c r="DQ246" s="108"/>
      <c r="DR246" s="108"/>
      <c r="DS246" s="108"/>
      <c r="DT246" s="108"/>
      <c r="DU246" s="108"/>
      <c r="DV246" s="108"/>
      <c r="DW246" s="108"/>
      <c r="DX246" s="108"/>
      <c r="DY246" s="108"/>
      <c r="DZ246" s="108"/>
      <c r="EA246" s="108"/>
      <c r="EB246" s="108"/>
      <c r="EC246" s="108"/>
      <c r="ED246" s="108"/>
      <c r="EE246" s="108"/>
      <c r="EF246" s="108"/>
      <c r="EG246" s="108"/>
      <c r="EH246" s="108"/>
      <c r="EI246" s="108"/>
      <c r="EJ246" s="108"/>
      <c r="EK246" s="108"/>
      <c r="EL246" s="108"/>
      <c r="EM246" s="108"/>
      <c r="EN246" s="108"/>
      <c r="EO246" s="108"/>
      <c r="EP246" s="108"/>
      <c r="EQ246" s="108"/>
      <c r="ER246" s="108"/>
      <c r="ES246" s="108"/>
      <c r="ET246" s="108"/>
      <c r="EU246" s="108"/>
      <c r="EV246" s="108"/>
      <c r="EW246" s="108"/>
      <c r="EX246" s="108"/>
      <c r="EY246" s="108"/>
      <c r="EZ246" s="108"/>
      <c r="FA246" s="108"/>
      <c r="FB246" s="108"/>
      <c r="FC246" s="108"/>
      <c r="FD246" s="108"/>
      <c r="FE246" s="108"/>
      <c r="FF246" s="108"/>
      <c r="FG246" s="108"/>
      <c r="FH246" s="108"/>
      <c r="FI246" s="108"/>
      <c r="FJ246" s="108"/>
      <c r="FK246" s="108"/>
      <c r="FL246" s="108"/>
      <c r="FM246" s="108"/>
      <c r="FN246" s="108"/>
      <c r="FO246" s="108"/>
      <c r="FP246" s="108"/>
      <c r="FQ246" s="108"/>
      <c r="FR246" s="108"/>
      <c r="FS246" s="108"/>
      <c r="FT246" s="108"/>
    </row>
    <row r="247" spans="1:176" s="109" customFormat="1">
      <c r="A247" s="127"/>
      <c r="B247" s="116"/>
      <c r="C247" s="112"/>
      <c r="D247" s="113"/>
      <c r="E247" s="113"/>
      <c r="F247" s="113"/>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08"/>
      <c r="AH247" s="108"/>
      <c r="AI247" s="108"/>
      <c r="AJ247" s="108"/>
      <c r="AK247" s="108"/>
      <c r="AL247" s="108"/>
      <c r="AM247" s="108"/>
      <c r="AN247" s="108"/>
      <c r="AO247" s="108"/>
      <c r="AP247" s="108"/>
      <c r="AQ247" s="108"/>
      <c r="AR247" s="108"/>
      <c r="AS247" s="108"/>
      <c r="AT247" s="108"/>
      <c r="AU247" s="108"/>
      <c r="AV247" s="108"/>
      <c r="AW247" s="108"/>
      <c r="AX247" s="108"/>
      <c r="AY247" s="108"/>
      <c r="AZ247" s="108"/>
      <c r="BA247" s="108"/>
      <c r="BB247" s="108"/>
      <c r="BC247" s="108"/>
      <c r="BD247" s="108"/>
      <c r="BE247" s="108"/>
      <c r="BF247" s="108"/>
      <c r="BG247" s="108"/>
      <c r="BH247" s="108"/>
      <c r="BI247" s="108"/>
      <c r="BJ247" s="108"/>
      <c r="BK247" s="108"/>
      <c r="BL247" s="108"/>
      <c r="BM247" s="108"/>
      <c r="BN247" s="108"/>
      <c r="BO247" s="108"/>
      <c r="BP247" s="108"/>
      <c r="BQ247" s="108"/>
      <c r="BR247" s="108"/>
      <c r="BS247" s="108"/>
      <c r="BT247" s="108"/>
      <c r="BU247" s="108"/>
      <c r="BV247" s="108"/>
      <c r="BW247" s="108"/>
      <c r="BX247" s="108"/>
      <c r="BY247" s="108"/>
      <c r="BZ247" s="108"/>
      <c r="CA247" s="108"/>
      <c r="CB247" s="108"/>
      <c r="CC247" s="108"/>
      <c r="CD247" s="108"/>
      <c r="CE247" s="108"/>
      <c r="CF247" s="108"/>
      <c r="CG247" s="108"/>
      <c r="CH247" s="108"/>
      <c r="CI247" s="108"/>
      <c r="CJ247" s="108"/>
      <c r="CK247" s="108"/>
      <c r="CL247" s="108"/>
      <c r="CM247" s="108"/>
      <c r="CN247" s="108"/>
      <c r="CO247" s="108"/>
      <c r="CP247" s="108"/>
      <c r="CQ247" s="108"/>
      <c r="CR247" s="108"/>
      <c r="CS247" s="108"/>
      <c r="CT247" s="108"/>
      <c r="CU247" s="108"/>
      <c r="CV247" s="108"/>
      <c r="CW247" s="108"/>
      <c r="CX247" s="108"/>
      <c r="CY247" s="108"/>
      <c r="CZ247" s="108"/>
      <c r="DA247" s="108"/>
      <c r="DB247" s="108"/>
      <c r="DC247" s="108"/>
      <c r="DD247" s="108"/>
      <c r="DE247" s="108"/>
      <c r="DF247" s="108"/>
      <c r="DG247" s="108"/>
      <c r="DH247" s="108"/>
      <c r="DI247" s="108"/>
      <c r="DJ247" s="108"/>
      <c r="DK247" s="108"/>
      <c r="DL247" s="108"/>
      <c r="DM247" s="108"/>
      <c r="DN247" s="108"/>
      <c r="DO247" s="108"/>
      <c r="DP247" s="108"/>
      <c r="DQ247" s="108"/>
      <c r="DR247" s="108"/>
      <c r="DS247" s="108"/>
      <c r="DT247" s="108"/>
      <c r="DU247" s="108"/>
      <c r="DV247" s="108"/>
      <c r="DW247" s="108"/>
      <c r="DX247" s="108"/>
      <c r="DY247" s="108"/>
      <c r="DZ247" s="108"/>
      <c r="EA247" s="108"/>
      <c r="EB247" s="108"/>
      <c r="EC247" s="108"/>
      <c r="ED247" s="108"/>
      <c r="EE247" s="108"/>
      <c r="EF247" s="108"/>
      <c r="EG247" s="108"/>
      <c r="EH247" s="108"/>
      <c r="EI247" s="108"/>
      <c r="EJ247" s="108"/>
      <c r="EK247" s="108"/>
      <c r="EL247" s="108"/>
      <c r="EM247" s="108"/>
      <c r="EN247" s="108"/>
      <c r="EO247" s="108"/>
      <c r="EP247" s="108"/>
      <c r="EQ247" s="108"/>
      <c r="ER247" s="108"/>
      <c r="ES247" s="108"/>
      <c r="ET247" s="108"/>
      <c r="EU247" s="108"/>
      <c r="EV247" s="108"/>
      <c r="EW247" s="108"/>
      <c r="EX247" s="108"/>
      <c r="EY247" s="108"/>
      <c r="EZ247" s="108"/>
      <c r="FA247" s="108"/>
      <c r="FB247" s="108"/>
      <c r="FC247" s="108"/>
      <c r="FD247" s="108"/>
      <c r="FE247" s="108"/>
      <c r="FF247" s="108"/>
      <c r="FG247" s="108"/>
      <c r="FH247" s="108"/>
      <c r="FI247" s="108"/>
      <c r="FJ247" s="108"/>
      <c r="FK247" s="108"/>
      <c r="FL247" s="108"/>
      <c r="FM247" s="108"/>
      <c r="FN247" s="108"/>
      <c r="FO247" s="108"/>
      <c r="FP247" s="108"/>
      <c r="FQ247" s="108"/>
      <c r="FR247" s="108"/>
      <c r="FS247" s="108"/>
      <c r="FT247" s="108"/>
    </row>
    <row r="248" spans="1:176" s="109" customFormat="1" ht="26.4">
      <c r="A248" s="115" t="s">
        <v>207</v>
      </c>
      <c r="B248" s="116" t="s">
        <v>208</v>
      </c>
      <c r="C248" s="112" t="s">
        <v>205</v>
      </c>
      <c r="D248" s="113">
        <v>10</v>
      </c>
      <c r="E248" s="113">
        <v>1900</v>
      </c>
      <c r="F248" s="113">
        <f>D248*E248</f>
        <v>19000</v>
      </c>
      <c r="G248" s="132"/>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08"/>
      <c r="AH248" s="108"/>
      <c r="AI248" s="108"/>
      <c r="AJ248" s="108"/>
      <c r="AK248" s="108"/>
      <c r="AL248" s="108"/>
      <c r="AM248" s="108"/>
      <c r="AN248" s="108"/>
      <c r="AO248" s="108"/>
      <c r="AP248" s="108"/>
      <c r="AQ248" s="108"/>
      <c r="AR248" s="108"/>
      <c r="AS248" s="108"/>
      <c r="AT248" s="108"/>
      <c r="AU248" s="108"/>
      <c r="AV248" s="108"/>
      <c r="AW248" s="108"/>
      <c r="AX248" s="108"/>
      <c r="AY248" s="108"/>
      <c r="AZ248" s="108"/>
      <c r="BA248" s="108"/>
      <c r="BB248" s="108"/>
      <c r="BC248" s="108"/>
      <c r="BD248" s="108"/>
      <c r="BE248" s="108"/>
      <c r="BF248" s="108"/>
      <c r="BG248" s="108"/>
      <c r="BH248" s="108"/>
      <c r="BI248" s="108"/>
      <c r="BJ248" s="108"/>
      <c r="BK248" s="108"/>
      <c r="BL248" s="108"/>
      <c r="BM248" s="108"/>
      <c r="BN248" s="108"/>
      <c r="BO248" s="108"/>
      <c r="BP248" s="108"/>
      <c r="BQ248" s="108"/>
      <c r="BR248" s="108"/>
      <c r="BS248" s="108"/>
      <c r="BT248" s="108"/>
      <c r="BU248" s="108"/>
      <c r="BV248" s="108"/>
      <c r="BW248" s="108"/>
      <c r="BX248" s="108"/>
      <c r="BY248" s="108"/>
      <c r="BZ248" s="108"/>
      <c r="CA248" s="108"/>
      <c r="CB248" s="108"/>
      <c r="CC248" s="108"/>
      <c r="CD248" s="108"/>
      <c r="CE248" s="108"/>
      <c r="CF248" s="108"/>
      <c r="CG248" s="108"/>
      <c r="CH248" s="108"/>
      <c r="CI248" s="108"/>
      <c r="CJ248" s="108"/>
      <c r="CK248" s="108"/>
      <c r="CL248" s="108"/>
      <c r="CM248" s="108"/>
      <c r="CN248" s="108"/>
      <c r="CO248" s="108"/>
      <c r="CP248" s="108"/>
      <c r="CQ248" s="108"/>
      <c r="CR248" s="108"/>
      <c r="CS248" s="108"/>
      <c r="CT248" s="108"/>
      <c r="CU248" s="108"/>
      <c r="CV248" s="108"/>
      <c r="CW248" s="108"/>
      <c r="CX248" s="108"/>
      <c r="CY248" s="108"/>
      <c r="CZ248" s="108"/>
      <c r="DA248" s="108"/>
      <c r="DB248" s="108"/>
      <c r="DC248" s="108"/>
      <c r="DD248" s="108"/>
      <c r="DE248" s="108"/>
      <c r="DF248" s="108"/>
      <c r="DG248" s="108"/>
      <c r="DH248" s="108"/>
      <c r="DI248" s="108"/>
      <c r="DJ248" s="108"/>
      <c r="DK248" s="108"/>
      <c r="DL248" s="108"/>
      <c r="DM248" s="108"/>
      <c r="DN248" s="108"/>
      <c r="DO248" s="108"/>
      <c r="DP248" s="108"/>
      <c r="DQ248" s="108"/>
      <c r="DR248" s="108"/>
      <c r="DS248" s="108"/>
      <c r="DT248" s="108"/>
      <c r="DU248" s="108"/>
      <c r="DV248" s="108"/>
      <c r="DW248" s="108"/>
      <c r="DX248" s="108"/>
      <c r="DY248" s="108"/>
      <c r="DZ248" s="108"/>
      <c r="EA248" s="108"/>
      <c r="EB248" s="108"/>
      <c r="EC248" s="108"/>
      <c r="ED248" s="108"/>
      <c r="EE248" s="108"/>
      <c r="EF248" s="108"/>
      <c r="EG248" s="108"/>
      <c r="EH248" s="108"/>
      <c r="EI248" s="108"/>
      <c r="EJ248" s="108"/>
      <c r="EK248" s="108"/>
      <c r="EL248" s="108"/>
      <c r="EM248" s="108"/>
      <c r="EN248" s="108"/>
      <c r="EO248" s="108"/>
      <c r="EP248" s="108"/>
      <c r="EQ248" s="108"/>
      <c r="ER248" s="108"/>
      <c r="ES248" s="108"/>
      <c r="ET248" s="108"/>
      <c r="EU248" s="108"/>
      <c r="EV248" s="108"/>
      <c r="EW248" s="108"/>
      <c r="EX248" s="108"/>
      <c r="EY248" s="108"/>
      <c r="EZ248" s="108"/>
      <c r="FA248" s="108"/>
      <c r="FB248" s="108"/>
      <c r="FC248" s="108"/>
      <c r="FD248" s="108"/>
      <c r="FE248" s="108"/>
      <c r="FF248" s="108"/>
      <c r="FG248" s="108"/>
      <c r="FH248" s="108"/>
      <c r="FI248" s="108"/>
      <c r="FJ248" s="108"/>
      <c r="FK248" s="108"/>
      <c r="FL248" s="108"/>
      <c r="FM248" s="108"/>
      <c r="FN248" s="108"/>
      <c r="FO248" s="108"/>
      <c r="FP248" s="108"/>
      <c r="FQ248" s="108"/>
      <c r="FR248" s="108"/>
      <c r="FS248" s="108"/>
      <c r="FT248" s="108"/>
    </row>
    <row r="249" spans="1:176" s="109" customFormat="1">
      <c r="A249" s="127"/>
      <c r="B249" s="116"/>
      <c r="C249" s="112"/>
      <c r="D249" s="113"/>
      <c r="E249" s="113"/>
      <c r="F249" s="113"/>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08"/>
      <c r="AH249" s="108"/>
      <c r="AI249" s="108"/>
      <c r="AJ249" s="108"/>
      <c r="AK249" s="108"/>
      <c r="AL249" s="108"/>
      <c r="AM249" s="108"/>
      <c r="AN249" s="108"/>
      <c r="AO249" s="108"/>
      <c r="AP249" s="108"/>
      <c r="AQ249" s="108"/>
      <c r="AR249" s="108"/>
      <c r="AS249" s="108"/>
      <c r="AT249" s="108"/>
      <c r="AU249" s="108"/>
      <c r="AV249" s="108"/>
      <c r="AW249" s="108"/>
      <c r="AX249" s="108"/>
      <c r="AY249" s="108"/>
      <c r="AZ249" s="108"/>
      <c r="BA249" s="108"/>
      <c r="BB249" s="108"/>
      <c r="BC249" s="108"/>
      <c r="BD249" s="108"/>
      <c r="BE249" s="108"/>
      <c r="BF249" s="108"/>
      <c r="BG249" s="108"/>
      <c r="BH249" s="108"/>
      <c r="BI249" s="108"/>
      <c r="BJ249" s="108"/>
      <c r="BK249" s="108"/>
      <c r="BL249" s="108"/>
      <c r="BM249" s="108"/>
      <c r="BN249" s="108"/>
      <c r="BO249" s="108"/>
      <c r="BP249" s="108"/>
      <c r="BQ249" s="108"/>
      <c r="BR249" s="108"/>
      <c r="BS249" s="108"/>
      <c r="BT249" s="108"/>
      <c r="BU249" s="108"/>
      <c r="BV249" s="108"/>
      <c r="BW249" s="108"/>
      <c r="BX249" s="108"/>
      <c r="BY249" s="108"/>
      <c r="BZ249" s="108"/>
      <c r="CA249" s="108"/>
      <c r="CB249" s="108"/>
      <c r="CC249" s="108"/>
      <c r="CD249" s="108"/>
      <c r="CE249" s="108"/>
      <c r="CF249" s="108"/>
      <c r="CG249" s="108"/>
      <c r="CH249" s="108"/>
      <c r="CI249" s="108"/>
      <c r="CJ249" s="108"/>
      <c r="CK249" s="108"/>
      <c r="CL249" s="108"/>
      <c r="CM249" s="108"/>
      <c r="CN249" s="108"/>
      <c r="CO249" s="108"/>
      <c r="CP249" s="108"/>
      <c r="CQ249" s="108"/>
      <c r="CR249" s="108"/>
      <c r="CS249" s="108"/>
      <c r="CT249" s="108"/>
      <c r="CU249" s="108"/>
      <c r="CV249" s="108"/>
      <c r="CW249" s="108"/>
      <c r="CX249" s="108"/>
      <c r="CY249" s="108"/>
      <c r="CZ249" s="108"/>
      <c r="DA249" s="108"/>
      <c r="DB249" s="108"/>
      <c r="DC249" s="108"/>
      <c r="DD249" s="108"/>
      <c r="DE249" s="108"/>
      <c r="DF249" s="108"/>
      <c r="DG249" s="108"/>
      <c r="DH249" s="108"/>
      <c r="DI249" s="108"/>
      <c r="DJ249" s="108"/>
      <c r="DK249" s="108"/>
      <c r="DL249" s="108"/>
      <c r="DM249" s="108"/>
      <c r="DN249" s="108"/>
      <c r="DO249" s="108"/>
      <c r="DP249" s="108"/>
      <c r="DQ249" s="108"/>
      <c r="DR249" s="108"/>
      <c r="DS249" s="108"/>
      <c r="DT249" s="108"/>
      <c r="DU249" s="108"/>
      <c r="DV249" s="108"/>
      <c r="DW249" s="108"/>
      <c r="DX249" s="108"/>
      <c r="DY249" s="108"/>
      <c r="DZ249" s="108"/>
      <c r="EA249" s="108"/>
      <c r="EB249" s="108"/>
      <c r="EC249" s="108"/>
      <c r="ED249" s="108"/>
      <c r="EE249" s="108"/>
      <c r="EF249" s="108"/>
      <c r="EG249" s="108"/>
      <c r="EH249" s="108"/>
      <c r="EI249" s="108"/>
      <c r="EJ249" s="108"/>
      <c r="EK249" s="108"/>
      <c r="EL249" s="108"/>
      <c r="EM249" s="108"/>
      <c r="EN249" s="108"/>
      <c r="EO249" s="108"/>
      <c r="EP249" s="108"/>
      <c r="EQ249" s="108"/>
      <c r="ER249" s="108"/>
      <c r="ES249" s="108"/>
      <c r="ET249" s="108"/>
      <c r="EU249" s="108"/>
      <c r="EV249" s="108"/>
      <c r="EW249" s="108"/>
      <c r="EX249" s="108"/>
      <c r="EY249" s="108"/>
      <c r="EZ249" s="108"/>
      <c r="FA249" s="108"/>
      <c r="FB249" s="108"/>
      <c r="FC249" s="108"/>
      <c r="FD249" s="108"/>
      <c r="FE249" s="108"/>
      <c r="FF249" s="108"/>
      <c r="FG249" s="108"/>
      <c r="FH249" s="108"/>
      <c r="FI249" s="108"/>
      <c r="FJ249" s="108"/>
      <c r="FK249" s="108"/>
      <c r="FL249" s="108"/>
      <c r="FM249" s="108"/>
      <c r="FN249" s="108"/>
      <c r="FO249" s="108"/>
      <c r="FP249" s="108"/>
      <c r="FQ249" s="108"/>
      <c r="FR249" s="108"/>
      <c r="FS249" s="108"/>
      <c r="FT249" s="108"/>
    </row>
    <row r="250" spans="1:176" s="109" customFormat="1">
      <c r="A250" s="115" t="s">
        <v>209</v>
      </c>
      <c r="B250" s="116" t="s">
        <v>210</v>
      </c>
      <c r="C250" s="112" t="s">
        <v>205</v>
      </c>
      <c r="D250" s="113">
        <v>10</v>
      </c>
      <c r="E250" s="113">
        <v>250</v>
      </c>
      <c r="F250" s="113">
        <f>D250*E250</f>
        <v>2500</v>
      </c>
      <c r="G250" s="114"/>
      <c r="H250" s="132"/>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08"/>
      <c r="AH250" s="108"/>
      <c r="AI250" s="108"/>
      <c r="AJ250" s="108"/>
      <c r="AK250" s="108"/>
      <c r="AL250" s="108"/>
      <c r="AM250" s="108"/>
      <c r="AN250" s="108"/>
      <c r="AO250" s="108"/>
      <c r="AP250" s="108"/>
      <c r="AQ250" s="108"/>
      <c r="AR250" s="108"/>
      <c r="AS250" s="108"/>
      <c r="AT250" s="108"/>
      <c r="AU250" s="108"/>
      <c r="AV250" s="108"/>
      <c r="AW250" s="108"/>
      <c r="AX250" s="108"/>
      <c r="AY250" s="108"/>
      <c r="AZ250" s="108"/>
      <c r="BA250" s="108"/>
      <c r="BB250" s="108"/>
      <c r="BC250" s="108"/>
      <c r="BD250" s="108"/>
      <c r="BE250" s="108"/>
      <c r="BF250" s="108"/>
      <c r="BG250" s="108"/>
      <c r="BH250" s="108"/>
      <c r="BI250" s="108"/>
      <c r="BJ250" s="108"/>
      <c r="BK250" s="108"/>
      <c r="BL250" s="108"/>
      <c r="BM250" s="108"/>
      <c r="BN250" s="108"/>
      <c r="BO250" s="108"/>
      <c r="BP250" s="108"/>
      <c r="BQ250" s="108"/>
      <c r="BR250" s="108"/>
      <c r="BS250" s="108"/>
      <c r="BT250" s="108"/>
      <c r="BU250" s="108"/>
      <c r="BV250" s="108"/>
      <c r="BW250" s="108"/>
      <c r="BX250" s="108"/>
      <c r="BY250" s="108"/>
      <c r="BZ250" s="108"/>
      <c r="CA250" s="108"/>
      <c r="CB250" s="108"/>
      <c r="CC250" s="108"/>
      <c r="CD250" s="108"/>
      <c r="CE250" s="108"/>
      <c r="CF250" s="108"/>
      <c r="CG250" s="108"/>
      <c r="CH250" s="108"/>
      <c r="CI250" s="108"/>
      <c r="CJ250" s="108"/>
      <c r="CK250" s="108"/>
      <c r="CL250" s="108"/>
      <c r="CM250" s="108"/>
      <c r="CN250" s="108"/>
      <c r="CO250" s="108"/>
      <c r="CP250" s="108"/>
      <c r="CQ250" s="108"/>
      <c r="CR250" s="108"/>
      <c r="CS250" s="108"/>
      <c r="CT250" s="108"/>
      <c r="CU250" s="108"/>
      <c r="CV250" s="108"/>
      <c r="CW250" s="108"/>
      <c r="CX250" s="108"/>
      <c r="CY250" s="108"/>
      <c r="CZ250" s="108"/>
      <c r="DA250" s="108"/>
      <c r="DB250" s="108"/>
      <c r="DC250" s="108"/>
      <c r="DD250" s="108"/>
      <c r="DE250" s="108"/>
      <c r="DF250" s="108"/>
      <c r="DG250" s="108"/>
      <c r="DH250" s="108"/>
      <c r="DI250" s="108"/>
      <c r="DJ250" s="108"/>
      <c r="DK250" s="108"/>
      <c r="DL250" s="108"/>
      <c r="DM250" s="108"/>
      <c r="DN250" s="108"/>
      <c r="DO250" s="108"/>
      <c r="DP250" s="108"/>
      <c r="DQ250" s="108"/>
      <c r="DR250" s="108"/>
      <c r="DS250" s="108"/>
      <c r="DT250" s="108"/>
      <c r="DU250" s="108"/>
      <c r="DV250" s="108"/>
      <c r="DW250" s="108"/>
      <c r="DX250" s="108"/>
      <c r="DY250" s="108"/>
      <c r="DZ250" s="108"/>
      <c r="EA250" s="108"/>
      <c r="EB250" s="108"/>
      <c r="EC250" s="108"/>
      <c r="ED250" s="108"/>
      <c r="EE250" s="108"/>
      <c r="EF250" s="108"/>
      <c r="EG250" s="108"/>
      <c r="EH250" s="108"/>
      <c r="EI250" s="108"/>
      <c r="EJ250" s="108"/>
      <c r="EK250" s="108"/>
      <c r="EL250" s="108"/>
      <c r="EM250" s="108"/>
      <c r="EN250" s="108"/>
      <c r="EO250" s="108"/>
      <c r="EP250" s="108"/>
      <c r="EQ250" s="108"/>
      <c r="ER250" s="108"/>
      <c r="ES250" s="108"/>
      <c r="ET250" s="108"/>
      <c r="EU250" s="108"/>
      <c r="EV250" s="108"/>
      <c r="EW250" s="108"/>
      <c r="EX250" s="108"/>
      <c r="EY250" s="108"/>
      <c r="EZ250" s="108"/>
      <c r="FA250" s="108"/>
      <c r="FB250" s="108"/>
      <c r="FC250" s="108"/>
      <c r="FD250" s="108"/>
      <c r="FE250" s="108"/>
      <c r="FF250" s="108"/>
      <c r="FG250" s="108"/>
      <c r="FH250" s="108"/>
      <c r="FI250" s="108"/>
      <c r="FJ250" s="108"/>
      <c r="FK250" s="108"/>
      <c r="FL250" s="108"/>
      <c r="FM250" s="108"/>
      <c r="FN250" s="108"/>
      <c r="FO250" s="108"/>
      <c r="FP250" s="108"/>
      <c r="FQ250" s="108"/>
      <c r="FR250" s="108"/>
      <c r="FS250" s="108"/>
      <c r="FT250" s="108"/>
    </row>
    <row r="251" spans="1:176" s="109" customFormat="1">
      <c r="A251" s="127"/>
      <c r="B251" s="116"/>
      <c r="C251" s="112"/>
      <c r="D251" s="113"/>
      <c r="E251" s="113"/>
      <c r="F251" s="113"/>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08"/>
      <c r="AH251" s="108"/>
      <c r="AI251" s="108"/>
      <c r="AJ251" s="108"/>
      <c r="AK251" s="108"/>
      <c r="AL251" s="108"/>
      <c r="AM251" s="108"/>
      <c r="AN251" s="108"/>
      <c r="AO251" s="108"/>
      <c r="AP251" s="108"/>
      <c r="AQ251" s="108"/>
      <c r="AR251" s="108"/>
      <c r="AS251" s="108"/>
      <c r="AT251" s="108"/>
      <c r="AU251" s="108"/>
      <c r="AV251" s="108"/>
      <c r="AW251" s="108"/>
      <c r="AX251" s="108"/>
      <c r="AY251" s="108"/>
      <c r="AZ251" s="108"/>
      <c r="BA251" s="108"/>
      <c r="BB251" s="108"/>
      <c r="BC251" s="108"/>
      <c r="BD251" s="108"/>
      <c r="BE251" s="108"/>
      <c r="BF251" s="108"/>
      <c r="BG251" s="108"/>
      <c r="BH251" s="108"/>
      <c r="BI251" s="108"/>
      <c r="BJ251" s="108"/>
      <c r="BK251" s="108"/>
      <c r="BL251" s="108"/>
      <c r="BM251" s="108"/>
      <c r="BN251" s="108"/>
      <c r="BO251" s="108"/>
      <c r="BP251" s="108"/>
      <c r="BQ251" s="108"/>
      <c r="BR251" s="108"/>
      <c r="BS251" s="108"/>
      <c r="BT251" s="108"/>
      <c r="BU251" s="108"/>
      <c r="BV251" s="108"/>
      <c r="BW251" s="108"/>
      <c r="BX251" s="108"/>
      <c r="BY251" s="108"/>
      <c r="BZ251" s="108"/>
      <c r="CA251" s="108"/>
      <c r="CB251" s="108"/>
      <c r="CC251" s="108"/>
      <c r="CD251" s="108"/>
      <c r="CE251" s="108"/>
      <c r="CF251" s="108"/>
      <c r="CG251" s="108"/>
      <c r="CH251" s="108"/>
      <c r="CI251" s="108"/>
      <c r="CJ251" s="108"/>
      <c r="CK251" s="108"/>
      <c r="CL251" s="108"/>
      <c r="CM251" s="108"/>
      <c r="CN251" s="108"/>
      <c r="CO251" s="108"/>
      <c r="CP251" s="108"/>
      <c r="CQ251" s="108"/>
      <c r="CR251" s="108"/>
      <c r="CS251" s="108"/>
      <c r="CT251" s="108"/>
      <c r="CU251" s="108"/>
      <c r="CV251" s="108"/>
      <c r="CW251" s="108"/>
      <c r="CX251" s="108"/>
      <c r="CY251" s="108"/>
      <c r="CZ251" s="108"/>
      <c r="DA251" s="108"/>
      <c r="DB251" s="108"/>
      <c r="DC251" s="108"/>
      <c r="DD251" s="108"/>
      <c r="DE251" s="108"/>
      <c r="DF251" s="108"/>
      <c r="DG251" s="108"/>
      <c r="DH251" s="108"/>
      <c r="DI251" s="108"/>
      <c r="DJ251" s="108"/>
      <c r="DK251" s="108"/>
      <c r="DL251" s="108"/>
      <c r="DM251" s="108"/>
      <c r="DN251" s="108"/>
      <c r="DO251" s="108"/>
      <c r="DP251" s="108"/>
      <c r="DQ251" s="108"/>
      <c r="DR251" s="108"/>
      <c r="DS251" s="108"/>
      <c r="DT251" s="108"/>
      <c r="DU251" s="108"/>
      <c r="DV251" s="108"/>
      <c r="DW251" s="108"/>
      <c r="DX251" s="108"/>
      <c r="DY251" s="108"/>
      <c r="DZ251" s="108"/>
      <c r="EA251" s="108"/>
      <c r="EB251" s="108"/>
      <c r="EC251" s="108"/>
      <c r="ED251" s="108"/>
      <c r="EE251" s="108"/>
      <c r="EF251" s="108"/>
      <c r="EG251" s="108"/>
      <c r="EH251" s="108"/>
      <c r="EI251" s="108"/>
      <c r="EJ251" s="108"/>
      <c r="EK251" s="108"/>
      <c r="EL251" s="108"/>
      <c r="EM251" s="108"/>
      <c r="EN251" s="108"/>
      <c r="EO251" s="108"/>
      <c r="EP251" s="108"/>
      <c r="EQ251" s="108"/>
      <c r="ER251" s="108"/>
      <c r="ES251" s="108"/>
      <c r="ET251" s="108"/>
      <c r="EU251" s="108"/>
      <c r="EV251" s="108"/>
      <c r="EW251" s="108"/>
      <c r="EX251" s="108"/>
      <c r="EY251" s="108"/>
      <c r="EZ251" s="108"/>
      <c r="FA251" s="108"/>
      <c r="FB251" s="108"/>
      <c r="FC251" s="108"/>
      <c r="FD251" s="108"/>
      <c r="FE251" s="108"/>
      <c r="FF251" s="108"/>
      <c r="FG251" s="108"/>
      <c r="FH251" s="108"/>
      <c r="FI251" s="108"/>
      <c r="FJ251" s="108"/>
      <c r="FK251" s="108"/>
      <c r="FL251" s="108"/>
      <c r="FM251" s="108"/>
      <c r="FN251" s="108"/>
      <c r="FO251" s="108"/>
      <c r="FP251" s="108"/>
      <c r="FQ251" s="108"/>
      <c r="FR251" s="108"/>
      <c r="FS251" s="108"/>
      <c r="FT251" s="108"/>
    </row>
    <row r="252" spans="1:176" s="109" customFormat="1">
      <c r="A252" s="115" t="s">
        <v>211</v>
      </c>
      <c r="B252" s="116" t="s">
        <v>212</v>
      </c>
      <c r="C252" s="112" t="s">
        <v>205</v>
      </c>
      <c r="D252" s="113">
        <v>10</v>
      </c>
      <c r="E252" s="113">
        <v>150</v>
      </c>
      <c r="F252" s="113">
        <f>D252*E252</f>
        <v>1500</v>
      </c>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08"/>
      <c r="AH252" s="108"/>
      <c r="AI252" s="108"/>
      <c r="AJ252" s="108"/>
      <c r="AK252" s="108"/>
      <c r="AL252" s="108"/>
      <c r="AM252" s="108"/>
      <c r="AN252" s="108"/>
      <c r="AO252" s="108"/>
      <c r="AP252" s="108"/>
      <c r="AQ252" s="108"/>
      <c r="AR252" s="108"/>
      <c r="AS252" s="108"/>
      <c r="AT252" s="108"/>
      <c r="AU252" s="108"/>
      <c r="AV252" s="108"/>
      <c r="AW252" s="108"/>
      <c r="AX252" s="108"/>
      <c r="AY252" s="108"/>
      <c r="AZ252" s="108"/>
      <c r="BA252" s="108"/>
      <c r="BB252" s="108"/>
      <c r="BC252" s="108"/>
      <c r="BD252" s="108"/>
      <c r="BE252" s="108"/>
      <c r="BF252" s="108"/>
      <c r="BG252" s="108"/>
      <c r="BH252" s="108"/>
      <c r="BI252" s="108"/>
      <c r="BJ252" s="108"/>
      <c r="BK252" s="108"/>
      <c r="BL252" s="108"/>
      <c r="BM252" s="108"/>
      <c r="BN252" s="108"/>
      <c r="BO252" s="108"/>
      <c r="BP252" s="108"/>
      <c r="BQ252" s="108"/>
      <c r="BR252" s="108"/>
      <c r="BS252" s="108"/>
      <c r="BT252" s="108"/>
      <c r="BU252" s="108"/>
      <c r="BV252" s="108"/>
      <c r="BW252" s="108"/>
      <c r="BX252" s="108"/>
      <c r="BY252" s="108"/>
      <c r="BZ252" s="108"/>
      <c r="CA252" s="108"/>
      <c r="CB252" s="108"/>
      <c r="CC252" s="108"/>
      <c r="CD252" s="108"/>
      <c r="CE252" s="108"/>
      <c r="CF252" s="108"/>
      <c r="CG252" s="108"/>
      <c r="CH252" s="108"/>
      <c r="CI252" s="108"/>
      <c r="CJ252" s="108"/>
      <c r="CK252" s="108"/>
      <c r="CL252" s="108"/>
      <c r="CM252" s="108"/>
      <c r="CN252" s="108"/>
      <c r="CO252" s="108"/>
      <c r="CP252" s="108"/>
      <c r="CQ252" s="108"/>
      <c r="CR252" s="108"/>
      <c r="CS252" s="108"/>
      <c r="CT252" s="108"/>
      <c r="CU252" s="108"/>
      <c r="CV252" s="108"/>
      <c r="CW252" s="108"/>
      <c r="CX252" s="108"/>
      <c r="CY252" s="108"/>
      <c r="CZ252" s="108"/>
      <c r="DA252" s="108"/>
      <c r="DB252" s="108"/>
      <c r="DC252" s="108"/>
      <c r="DD252" s="108"/>
      <c r="DE252" s="108"/>
      <c r="DF252" s="108"/>
      <c r="DG252" s="108"/>
      <c r="DH252" s="108"/>
      <c r="DI252" s="108"/>
      <c r="DJ252" s="108"/>
      <c r="DK252" s="108"/>
      <c r="DL252" s="108"/>
      <c r="DM252" s="108"/>
      <c r="DN252" s="108"/>
      <c r="DO252" s="108"/>
      <c r="DP252" s="108"/>
      <c r="DQ252" s="108"/>
      <c r="DR252" s="108"/>
      <c r="DS252" s="108"/>
      <c r="DT252" s="108"/>
      <c r="DU252" s="108"/>
      <c r="DV252" s="108"/>
      <c r="DW252" s="108"/>
      <c r="DX252" s="108"/>
      <c r="DY252" s="108"/>
      <c r="DZ252" s="108"/>
      <c r="EA252" s="108"/>
      <c r="EB252" s="108"/>
      <c r="EC252" s="108"/>
      <c r="ED252" s="108"/>
      <c r="EE252" s="108"/>
      <c r="EF252" s="108"/>
      <c r="EG252" s="108"/>
      <c r="EH252" s="108"/>
      <c r="EI252" s="108"/>
      <c r="EJ252" s="108"/>
      <c r="EK252" s="108"/>
      <c r="EL252" s="108"/>
      <c r="EM252" s="108"/>
      <c r="EN252" s="108"/>
      <c r="EO252" s="108"/>
      <c r="EP252" s="108"/>
      <c r="EQ252" s="108"/>
      <c r="ER252" s="108"/>
      <c r="ES252" s="108"/>
      <c r="ET252" s="108"/>
      <c r="EU252" s="108"/>
      <c r="EV252" s="108"/>
      <c r="EW252" s="108"/>
      <c r="EX252" s="108"/>
      <c r="EY252" s="108"/>
      <c r="EZ252" s="108"/>
      <c r="FA252" s="108"/>
      <c r="FB252" s="108"/>
      <c r="FC252" s="108"/>
      <c r="FD252" s="108"/>
      <c r="FE252" s="108"/>
      <c r="FF252" s="108"/>
      <c r="FG252" s="108"/>
      <c r="FH252" s="108"/>
      <c r="FI252" s="108"/>
      <c r="FJ252" s="108"/>
      <c r="FK252" s="108"/>
      <c r="FL252" s="108"/>
      <c r="FM252" s="108"/>
      <c r="FN252" s="108"/>
      <c r="FO252" s="108"/>
      <c r="FP252" s="108"/>
      <c r="FQ252" s="108"/>
      <c r="FR252" s="108"/>
      <c r="FS252" s="108"/>
      <c r="FT252" s="108"/>
    </row>
    <row r="253" spans="1:176" s="109" customFormat="1">
      <c r="A253" s="115"/>
      <c r="B253" s="116"/>
      <c r="C253" s="112"/>
      <c r="D253" s="113"/>
      <c r="E253" s="113"/>
      <c r="F253" s="113"/>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08"/>
      <c r="AH253" s="108"/>
      <c r="AI253" s="108"/>
      <c r="AJ253" s="108"/>
      <c r="AK253" s="108"/>
      <c r="AL253" s="108"/>
      <c r="AM253" s="108"/>
      <c r="AN253" s="108"/>
      <c r="AO253" s="108"/>
      <c r="AP253" s="108"/>
      <c r="AQ253" s="108"/>
      <c r="AR253" s="108"/>
      <c r="AS253" s="108"/>
      <c r="AT253" s="108"/>
      <c r="AU253" s="108"/>
      <c r="AV253" s="108"/>
      <c r="AW253" s="108"/>
      <c r="AX253" s="108"/>
      <c r="AY253" s="108"/>
      <c r="AZ253" s="108"/>
      <c r="BA253" s="108"/>
      <c r="BB253" s="108"/>
      <c r="BC253" s="108"/>
      <c r="BD253" s="108"/>
      <c r="BE253" s="108"/>
      <c r="BF253" s="108"/>
      <c r="BG253" s="108"/>
      <c r="BH253" s="108"/>
      <c r="BI253" s="108"/>
      <c r="BJ253" s="108"/>
      <c r="BK253" s="108"/>
      <c r="BL253" s="108"/>
      <c r="BM253" s="108"/>
      <c r="BN253" s="108"/>
      <c r="BO253" s="108"/>
      <c r="BP253" s="108"/>
      <c r="BQ253" s="108"/>
      <c r="BR253" s="108"/>
      <c r="BS253" s="108"/>
      <c r="BT253" s="108"/>
      <c r="BU253" s="108"/>
      <c r="BV253" s="108"/>
      <c r="BW253" s="108"/>
      <c r="BX253" s="108"/>
      <c r="BY253" s="108"/>
      <c r="BZ253" s="108"/>
      <c r="CA253" s="108"/>
      <c r="CB253" s="108"/>
      <c r="CC253" s="108"/>
      <c r="CD253" s="108"/>
      <c r="CE253" s="108"/>
      <c r="CF253" s="108"/>
      <c r="CG253" s="108"/>
      <c r="CH253" s="108"/>
      <c r="CI253" s="108"/>
      <c r="CJ253" s="108"/>
      <c r="CK253" s="108"/>
      <c r="CL253" s="108"/>
      <c r="CM253" s="108"/>
      <c r="CN253" s="108"/>
      <c r="CO253" s="108"/>
      <c r="CP253" s="108"/>
      <c r="CQ253" s="108"/>
      <c r="CR253" s="108"/>
      <c r="CS253" s="108"/>
      <c r="CT253" s="108"/>
      <c r="CU253" s="108"/>
      <c r="CV253" s="108"/>
      <c r="CW253" s="108"/>
      <c r="CX253" s="108"/>
      <c r="CY253" s="108"/>
      <c r="CZ253" s="108"/>
      <c r="DA253" s="108"/>
      <c r="DB253" s="108"/>
      <c r="DC253" s="108"/>
      <c r="DD253" s="108"/>
      <c r="DE253" s="108"/>
      <c r="DF253" s="108"/>
      <c r="DG253" s="108"/>
      <c r="DH253" s="108"/>
      <c r="DI253" s="108"/>
      <c r="DJ253" s="108"/>
      <c r="DK253" s="108"/>
      <c r="DL253" s="108"/>
      <c r="DM253" s="108"/>
      <c r="DN253" s="108"/>
      <c r="DO253" s="108"/>
      <c r="DP253" s="108"/>
      <c r="DQ253" s="108"/>
      <c r="DR253" s="108"/>
      <c r="DS253" s="108"/>
      <c r="DT253" s="108"/>
      <c r="DU253" s="108"/>
      <c r="DV253" s="108"/>
      <c r="DW253" s="108"/>
      <c r="DX253" s="108"/>
      <c r="DY253" s="108"/>
      <c r="DZ253" s="108"/>
      <c r="EA253" s="108"/>
      <c r="EB253" s="108"/>
      <c r="EC253" s="108"/>
      <c r="ED253" s="108"/>
      <c r="EE253" s="108"/>
      <c r="EF253" s="108"/>
      <c r="EG253" s="108"/>
      <c r="EH253" s="108"/>
      <c r="EI253" s="108"/>
      <c r="EJ253" s="108"/>
      <c r="EK253" s="108"/>
      <c r="EL253" s="108"/>
      <c r="EM253" s="108"/>
      <c r="EN253" s="108"/>
      <c r="EO253" s="108"/>
      <c r="EP253" s="108"/>
      <c r="EQ253" s="108"/>
      <c r="ER253" s="108"/>
      <c r="ES253" s="108"/>
      <c r="ET253" s="108"/>
      <c r="EU253" s="108"/>
      <c r="EV253" s="108"/>
      <c r="EW253" s="108"/>
      <c r="EX253" s="108"/>
      <c r="EY253" s="108"/>
      <c r="EZ253" s="108"/>
      <c r="FA253" s="108"/>
      <c r="FB253" s="108"/>
      <c r="FC253" s="108"/>
      <c r="FD253" s="108"/>
      <c r="FE253" s="108"/>
      <c r="FF253" s="108"/>
      <c r="FG253" s="108"/>
      <c r="FH253" s="108"/>
      <c r="FI253" s="108"/>
      <c r="FJ253" s="108"/>
      <c r="FK253" s="108"/>
      <c r="FL253" s="108"/>
      <c r="FM253" s="108"/>
      <c r="FN253" s="108"/>
      <c r="FO253" s="108"/>
      <c r="FP253" s="108"/>
      <c r="FQ253" s="108"/>
      <c r="FR253" s="108"/>
      <c r="FS253" s="108"/>
      <c r="FT253" s="108"/>
    </row>
    <row r="254" spans="1:176" s="109" customFormat="1">
      <c r="A254" s="115" t="s">
        <v>213</v>
      </c>
      <c r="B254" s="116" t="s">
        <v>214</v>
      </c>
      <c r="C254" s="112" t="s">
        <v>205</v>
      </c>
      <c r="D254" s="113">
        <v>10</v>
      </c>
      <c r="E254" s="113">
        <v>550</v>
      </c>
      <c r="F254" s="113">
        <f>D254*E254</f>
        <v>5500</v>
      </c>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08"/>
      <c r="AH254" s="108"/>
      <c r="AI254" s="108"/>
      <c r="AJ254" s="108"/>
      <c r="AK254" s="108"/>
      <c r="AL254" s="108"/>
      <c r="AM254" s="108"/>
      <c r="AN254" s="108"/>
      <c r="AO254" s="108"/>
      <c r="AP254" s="108"/>
      <c r="AQ254" s="108"/>
      <c r="AR254" s="108"/>
      <c r="AS254" s="108"/>
      <c r="AT254" s="108"/>
      <c r="AU254" s="108"/>
      <c r="AV254" s="108"/>
      <c r="AW254" s="108"/>
      <c r="AX254" s="108"/>
      <c r="AY254" s="108"/>
      <c r="AZ254" s="108"/>
      <c r="BA254" s="108"/>
      <c r="BB254" s="108"/>
      <c r="BC254" s="108"/>
      <c r="BD254" s="108"/>
      <c r="BE254" s="108"/>
      <c r="BF254" s="108"/>
      <c r="BG254" s="108"/>
      <c r="BH254" s="108"/>
      <c r="BI254" s="108"/>
      <c r="BJ254" s="108"/>
      <c r="BK254" s="108"/>
      <c r="BL254" s="108"/>
      <c r="BM254" s="108"/>
      <c r="BN254" s="108"/>
      <c r="BO254" s="108"/>
      <c r="BP254" s="108"/>
      <c r="BQ254" s="108"/>
      <c r="BR254" s="108"/>
      <c r="BS254" s="108"/>
      <c r="BT254" s="108"/>
      <c r="BU254" s="108"/>
      <c r="BV254" s="108"/>
      <c r="BW254" s="108"/>
      <c r="BX254" s="108"/>
      <c r="BY254" s="108"/>
      <c r="BZ254" s="108"/>
      <c r="CA254" s="108"/>
      <c r="CB254" s="108"/>
      <c r="CC254" s="108"/>
      <c r="CD254" s="108"/>
      <c r="CE254" s="108"/>
      <c r="CF254" s="108"/>
      <c r="CG254" s="108"/>
      <c r="CH254" s="108"/>
      <c r="CI254" s="108"/>
      <c r="CJ254" s="108"/>
      <c r="CK254" s="108"/>
      <c r="CL254" s="108"/>
      <c r="CM254" s="108"/>
      <c r="CN254" s="108"/>
      <c r="CO254" s="108"/>
      <c r="CP254" s="108"/>
      <c r="CQ254" s="108"/>
      <c r="CR254" s="108"/>
      <c r="CS254" s="108"/>
      <c r="CT254" s="108"/>
      <c r="CU254" s="108"/>
      <c r="CV254" s="108"/>
      <c r="CW254" s="108"/>
      <c r="CX254" s="108"/>
      <c r="CY254" s="108"/>
      <c r="CZ254" s="108"/>
      <c r="DA254" s="108"/>
      <c r="DB254" s="108"/>
      <c r="DC254" s="108"/>
      <c r="DD254" s="108"/>
      <c r="DE254" s="108"/>
      <c r="DF254" s="108"/>
      <c r="DG254" s="108"/>
      <c r="DH254" s="108"/>
      <c r="DI254" s="108"/>
      <c r="DJ254" s="108"/>
      <c r="DK254" s="108"/>
      <c r="DL254" s="108"/>
      <c r="DM254" s="108"/>
      <c r="DN254" s="108"/>
      <c r="DO254" s="108"/>
      <c r="DP254" s="108"/>
      <c r="DQ254" s="108"/>
      <c r="DR254" s="108"/>
      <c r="DS254" s="108"/>
      <c r="DT254" s="108"/>
      <c r="DU254" s="108"/>
      <c r="DV254" s="108"/>
      <c r="DW254" s="108"/>
      <c r="DX254" s="108"/>
      <c r="DY254" s="108"/>
      <c r="DZ254" s="108"/>
      <c r="EA254" s="108"/>
      <c r="EB254" s="108"/>
      <c r="EC254" s="108"/>
      <c r="ED254" s="108"/>
      <c r="EE254" s="108"/>
      <c r="EF254" s="108"/>
      <c r="EG254" s="108"/>
      <c r="EH254" s="108"/>
      <c r="EI254" s="108"/>
      <c r="EJ254" s="108"/>
      <c r="EK254" s="108"/>
      <c r="EL254" s="108"/>
      <c r="EM254" s="108"/>
      <c r="EN254" s="108"/>
      <c r="EO254" s="108"/>
      <c r="EP254" s="108"/>
      <c r="EQ254" s="108"/>
      <c r="ER254" s="108"/>
      <c r="ES254" s="108"/>
      <c r="ET254" s="108"/>
      <c r="EU254" s="108"/>
      <c r="EV254" s="108"/>
      <c r="EW254" s="108"/>
      <c r="EX254" s="108"/>
      <c r="EY254" s="108"/>
      <c r="EZ254" s="108"/>
      <c r="FA254" s="108"/>
      <c r="FB254" s="108"/>
      <c r="FC254" s="108"/>
      <c r="FD254" s="108"/>
      <c r="FE254" s="108"/>
      <c r="FF254" s="108"/>
      <c r="FG254" s="108"/>
      <c r="FH254" s="108"/>
      <c r="FI254" s="108"/>
      <c r="FJ254" s="108"/>
      <c r="FK254" s="108"/>
      <c r="FL254" s="108"/>
      <c r="FM254" s="108"/>
      <c r="FN254" s="108"/>
      <c r="FO254" s="108"/>
      <c r="FP254" s="108"/>
      <c r="FQ254" s="108"/>
      <c r="FR254" s="108"/>
      <c r="FS254" s="108"/>
      <c r="FT254" s="108"/>
    </row>
    <row r="255" spans="1:176" s="109" customFormat="1">
      <c r="A255" s="115"/>
      <c r="B255" s="116"/>
      <c r="C255" s="112"/>
      <c r="D255" s="113"/>
      <c r="E255" s="113"/>
      <c r="F255" s="113"/>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08"/>
      <c r="AH255" s="108"/>
      <c r="AI255" s="108"/>
      <c r="AJ255" s="108"/>
      <c r="AK255" s="108"/>
      <c r="AL255" s="108"/>
      <c r="AM255" s="108"/>
      <c r="AN255" s="108"/>
      <c r="AO255" s="108"/>
      <c r="AP255" s="108"/>
      <c r="AQ255" s="108"/>
      <c r="AR255" s="108"/>
      <c r="AS255" s="108"/>
      <c r="AT255" s="108"/>
      <c r="AU255" s="108"/>
      <c r="AV255" s="108"/>
      <c r="AW255" s="108"/>
      <c r="AX255" s="108"/>
      <c r="AY255" s="108"/>
      <c r="AZ255" s="108"/>
      <c r="BA255" s="108"/>
      <c r="BB255" s="108"/>
      <c r="BC255" s="108"/>
      <c r="BD255" s="108"/>
      <c r="BE255" s="108"/>
      <c r="BF255" s="108"/>
      <c r="BG255" s="108"/>
      <c r="BH255" s="108"/>
      <c r="BI255" s="108"/>
      <c r="BJ255" s="108"/>
      <c r="BK255" s="108"/>
      <c r="BL255" s="108"/>
      <c r="BM255" s="108"/>
      <c r="BN255" s="108"/>
      <c r="BO255" s="108"/>
      <c r="BP255" s="108"/>
      <c r="BQ255" s="108"/>
      <c r="BR255" s="108"/>
      <c r="BS255" s="108"/>
      <c r="BT255" s="108"/>
      <c r="BU255" s="108"/>
      <c r="BV255" s="108"/>
      <c r="BW255" s="108"/>
      <c r="BX255" s="108"/>
      <c r="BY255" s="108"/>
      <c r="BZ255" s="108"/>
      <c r="CA255" s="108"/>
      <c r="CB255" s="108"/>
      <c r="CC255" s="108"/>
      <c r="CD255" s="108"/>
      <c r="CE255" s="108"/>
      <c r="CF255" s="108"/>
      <c r="CG255" s="108"/>
      <c r="CH255" s="108"/>
      <c r="CI255" s="108"/>
      <c r="CJ255" s="108"/>
      <c r="CK255" s="108"/>
      <c r="CL255" s="108"/>
      <c r="CM255" s="108"/>
      <c r="CN255" s="108"/>
      <c r="CO255" s="108"/>
      <c r="CP255" s="108"/>
      <c r="CQ255" s="108"/>
      <c r="CR255" s="108"/>
      <c r="CS255" s="108"/>
      <c r="CT255" s="108"/>
      <c r="CU255" s="108"/>
      <c r="CV255" s="108"/>
      <c r="CW255" s="108"/>
      <c r="CX255" s="108"/>
      <c r="CY255" s="108"/>
      <c r="CZ255" s="108"/>
      <c r="DA255" s="108"/>
      <c r="DB255" s="108"/>
      <c r="DC255" s="108"/>
      <c r="DD255" s="108"/>
      <c r="DE255" s="108"/>
      <c r="DF255" s="108"/>
      <c r="DG255" s="108"/>
      <c r="DH255" s="108"/>
      <c r="DI255" s="108"/>
      <c r="DJ255" s="108"/>
      <c r="DK255" s="108"/>
      <c r="DL255" s="108"/>
      <c r="DM255" s="108"/>
      <c r="DN255" s="108"/>
      <c r="DO255" s="108"/>
      <c r="DP255" s="108"/>
      <c r="DQ255" s="108"/>
      <c r="DR255" s="108"/>
      <c r="DS255" s="108"/>
      <c r="DT255" s="108"/>
      <c r="DU255" s="108"/>
      <c r="DV255" s="108"/>
      <c r="DW255" s="108"/>
      <c r="DX255" s="108"/>
      <c r="DY255" s="108"/>
      <c r="DZ255" s="108"/>
      <c r="EA255" s="108"/>
      <c r="EB255" s="108"/>
      <c r="EC255" s="108"/>
      <c r="ED255" s="108"/>
      <c r="EE255" s="108"/>
      <c r="EF255" s="108"/>
      <c r="EG255" s="108"/>
      <c r="EH255" s="108"/>
      <c r="EI255" s="108"/>
      <c r="EJ255" s="108"/>
      <c r="EK255" s="108"/>
      <c r="EL255" s="108"/>
      <c r="EM255" s="108"/>
      <c r="EN255" s="108"/>
      <c r="EO255" s="108"/>
      <c r="EP255" s="108"/>
      <c r="EQ255" s="108"/>
      <c r="ER255" s="108"/>
      <c r="ES255" s="108"/>
      <c r="ET255" s="108"/>
      <c r="EU255" s="108"/>
      <c r="EV255" s="108"/>
      <c r="EW255" s="108"/>
      <c r="EX255" s="108"/>
      <c r="EY255" s="108"/>
      <c r="EZ255" s="108"/>
      <c r="FA255" s="108"/>
      <c r="FB255" s="108"/>
      <c r="FC255" s="108"/>
      <c r="FD255" s="108"/>
      <c r="FE255" s="108"/>
      <c r="FF255" s="108"/>
      <c r="FG255" s="108"/>
      <c r="FH255" s="108"/>
      <c r="FI255" s="108"/>
      <c r="FJ255" s="108"/>
      <c r="FK255" s="108"/>
      <c r="FL255" s="108"/>
      <c r="FM255" s="108"/>
      <c r="FN255" s="108"/>
      <c r="FO255" s="108"/>
      <c r="FP255" s="108"/>
      <c r="FQ255" s="108"/>
      <c r="FR255" s="108"/>
      <c r="FS255" s="108"/>
      <c r="FT255" s="108"/>
    </row>
    <row r="256" spans="1:176" s="109" customFormat="1">
      <c r="A256" s="115" t="s">
        <v>215</v>
      </c>
      <c r="B256" s="116" t="s">
        <v>216</v>
      </c>
      <c r="C256" s="112" t="s">
        <v>205</v>
      </c>
      <c r="D256" s="113">
        <v>10</v>
      </c>
      <c r="E256" s="113">
        <v>150</v>
      </c>
      <c r="F256" s="113">
        <f>D256*E256</f>
        <v>1500</v>
      </c>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08"/>
      <c r="AH256" s="108"/>
      <c r="AI256" s="108"/>
      <c r="AJ256" s="108"/>
      <c r="AK256" s="108"/>
      <c r="AL256" s="108"/>
      <c r="AM256" s="108"/>
      <c r="AN256" s="108"/>
      <c r="AO256" s="108"/>
      <c r="AP256" s="108"/>
      <c r="AQ256" s="108"/>
      <c r="AR256" s="108"/>
      <c r="AS256" s="108"/>
      <c r="AT256" s="108"/>
      <c r="AU256" s="108"/>
      <c r="AV256" s="108"/>
      <c r="AW256" s="108"/>
      <c r="AX256" s="108"/>
      <c r="AY256" s="108"/>
      <c r="AZ256" s="108"/>
      <c r="BA256" s="108"/>
      <c r="BB256" s="108"/>
      <c r="BC256" s="108"/>
      <c r="BD256" s="108"/>
      <c r="BE256" s="108"/>
      <c r="BF256" s="108"/>
      <c r="BG256" s="108"/>
      <c r="BH256" s="108"/>
      <c r="BI256" s="108"/>
      <c r="BJ256" s="108"/>
      <c r="BK256" s="108"/>
      <c r="BL256" s="108"/>
      <c r="BM256" s="108"/>
      <c r="BN256" s="108"/>
      <c r="BO256" s="108"/>
      <c r="BP256" s="108"/>
      <c r="BQ256" s="108"/>
      <c r="BR256" s="108"/>
      <c r="BS256" s="108"/>
      <c r="BT256" s="108"/>
      <c r="BU256" s="108"/>
      <c r="BV256" s="108"/>
      <c r="BW256" s="108"/>
      <c r="BX256" s="108"/>
      <c r="BY256" s="108"/>
      <c r="BZ256" s="108"/>
      <c r="CA256" s="108"/>
      <c r="CB256" s="108"/>
      <c r="CC256" s="108"/>
      <c r="CD256" s="108"/>
      <c r="CE256" s="108"/>
      <c r="CF256" s="108"/>
      <c r="CG256" s="108"/>
      <c r="CH256" s="108"/>
      <c r="CI256" s="108"/>
      <c r="CJ256" s="108"/>
      <c r="CK256" s="108"/>
      <c r="CL256" s="108"/>
      <c r="CM256" s="108"/>
      <c r="CN256" s="108"/>
      <c r="CO256" s="108"/>
      <c r="CP256" s="108"/>
      <c r="CQ256" s="108"/>
      <c r="CR256" s="108"/>
      <c r="CS256" s="108"/>
      <c r="CT256" s="108"/>
      <c r="CU256" s="108"/>
      <c r="CV256" s="108"/>
      <c r="CW256" s="108"/>
      <c r="CX256" s="108"/>
      <c r="CY256" s="108"/>
      <c r="CZ256" s="108"/>
      <c r="DA256" s="108"/>
      <c r="DB256" s="108"/>
      <c r="DC256" s="108"/>
      <c r="DD256" s="108"/>
      <c r="DE256" s="108"/>
      <c r="DF256" s="108"/>
      <c r="DG256" s="108"/>
      <c r="DH256" s="108"/>
      <c r="DI256" s="108"/>
      <c r="DJ256" s="108"/>
      <c r="DK256" s="108"/>
      <c r="DL256" s="108"/>
      <c r="DM256" s="108"/>
      <c r="DN256" s="108"/>
      <c r="DO256" s="108"/>
      <c r="DP256" s="108"/>
      <c r="DQ256" s="108"/>
      <c r="DR256" s="108"/>
      <c r="DS256" s="108"/>
      <c r="DT256" s="108"/>
      <c r="DU256" s="108"/>
      <c r="DV256" s="108"/>
      <c r="DW256" s="108"/>
      <c r="DX256" s="108"/>
      <c r="DY256" s="108"/>
      <c r="DZ256" s="108"/>
      <c r="EA256" s="108"/>
      <c r="EB256" s="108"/>
      <c r="EC256" s="108"/>
      <c r="ED256" s="108"/>
      <c r="EE256" s="108"/>
      <c r="EF256" s="108"/>
      <c r="EG256" s="108"/>
      <c r="EH256" s="108"/>
      <c r="EI256" s="108"/>
      <c r="EJ256" s="108"/>
      <c r="EK256" s="108"/>
      <c r="EL256" s="108"/>
      <c r="EM256" s="108"/>
      <c r="EN256" s="108"/>
      <c r="EO256" s="108"/>
      <c r="EP256" s="108"/>
      <c r="EQ256" s="108"/>
      <c r="ER256" s="108"/>
      <c r="ES256" s="108"/>
      <c r="ET256" s="108"/>
      <c r="EU256" s="108"/>
      <c r="EV256" s="108"/>
      <c r="EW256" s="108"/>
      <c r="EX256" s="108"/>
      <c r="EY256" s="108"/>
      <c r="EZ256" s="108"/>
      <c r="FA256" s="108"/>
      <c r="FB256" s="108"/>
      <c r="FC256" s="108"/>
      <c r="FD256" s="108"/>
      <c r="FE256" s="108"/>
      <c r="FF256" s="108"/>
      <c r="FG256" s="108"/>
      <c r="FH256" s="108"/>
      <c r="FI256" s="108"/>
      <c r="FJ256" s="108"/>
      <c r="FK256" s="108"/>
      <c r="FL256" s="108"/>
      <c r="FM256" s="108"/>
      <c r="FN256" s="108"/>
      <c r="FO256" s="108"/>
      <c r="FP256" s="108"/>
      <c r="FQ256" s="108"/>
      <c r="FR256" s="108"/>
      <c r="FS256" s="108"/>
      <c r="FT256" s="108"/>
    </row>
    <row r="257" spans="1:176" s="109" customFormat="1">
      <c r="A257" s="115"/>
      <c r="B257" s="116"/>
      <c r="C257" s="112"/>
      <c r="D257" s="113"/>
      <c r="E257" s="113"/>
      <c r="F257" s="113"/>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08"/>
      <c r="AH257" s="108"/>
      <c r="AI257" s="108"/>
      <c r="AJ257" s="108"/>
      <c r="AK257" s="108"/>
      <c r="AL257" s="108"/>
      <c r="AM257" s="108"/>
      <c r="AN257" s="108"/>
      <c r="AO257" s="108"/>
      <c r="AP257" s="108"/>
      <c r="AQ257" s="108"/>
      <c r="AR257" s="108"/>
      <c r="AS257" s="108"/>
      <c r="AT257" s="108"/>
      <c r="AU257" s="108"/>
      <c r="AV257" s="108"/>
      <c r="AW257" s="108"/>
      <c r="AX257" s="108"/>
      <c r="AY257" s="108"/>
      <c r="AZ257" s="108"/>
      <c r="BA257" s="108"/>
      <c r="BB257" s="108"/>
      <c r="BC257" s="108"/>
      <c r="BD257" s="108"/>
      <c r="BE257" s="108"/>
      <c r="BF257" s="108"/>
      <c r="BG257" s="108"/>
      <c r="BH257" s="108"/>
      <c r="BI257" s="108"/>
      <c r="BJ257" s="108"/>
      <c r="BK257" s="108"/>
      <c r="BL257" s="108"/>
      <c r="BM257" s="108"/>
      <c r="BN257" s="108"/>
      <c r="BO257" s="108"/>
      <c r="BP257" s="108"/>
      <c r="BQ257" s="108"/>
      <c r="BR257" s="108"/>
      <c r="BS257" s="108"/>
      <c r="BT257" s="108"/>
      <c r="BU257" s="108"/>
      <c r="BV257" s="108"/>
      <c r="BW257" s="108"/>
      <c r="BX257" s="108"/>
      <c r="BY257" s="108"/>
      <c r="BZ257" s="108"/>
      <c r="CA257" s="108"/>
      <c r="CB257" s="108"/>
      <c r="CC257" s="108"/>
      <c r="CD257" s="108"/>
      <c r="CE257" s="108"/>
      <c r="CF257" s="108"/>
      <c r="CG257" s="108"/>
      <c r="CH257" s="108"/>
      <c r="CI257" s="108"/>
      <c r="CJ257" s="108"/>
      <c r="CK257" s="108"/>
      <c r="CL257" s="108"/>
      <c r="CM257" s="108"/>
      <c r="CN257" s="108"/>
      <c r="CO257" s="108"/>
      <c r="CP257" s="108"/>
      <c r="CQ257" s="108"/>
      <c r="CR257" s="108"/>
      <c r="CS257" s="108"/>
      <c r="CT257" s="108"/>
      <c r="CU257" s="108"/>
      <c r="CV257" s="108"/>
      <c r="CW257" s="108"/>
      <c r="CX257" s="108"/>
      <c r="CY257" s="108"/>
      <c r="CZ257" s="108"/>
      <c r="DA257" s="108"/>
      <c r="DB257" s="108"/>
      <c r="DC257" s="108"/>
      <c r="DD257" s="108"/>
      <c r="DE257" s="108"/>
      <c r="DF257" s="108"/>
      <c r="DG257" s="108"/>
      <c r="DH257" s="108"/>
      <c r="DI257" s="108"/>
      <c r="DJ257" s="108"/>
      <c r="DK257" s="108"/>
      <c r="DL257" s="108"/>
      <c r="DM257" s="108"/>
      <c r="DN257" s="108"/>
      <c r="DO257" s="108"/>
      <c r="DP257" s="108"/>
      <c r="DQ257" s="108"/>
      <c r="DR257" s="108"/>
      <c r="DS257" s="108"/>
      <c r="DT257" s="108"/>
      <c r="DU257" s="108"/>
      <c r="DV257" s="108"/>
      <c r="DW257" s="108"/>
      <c r="DX257" s="108"/>
      <c r="DY257" s="108"/>
      <c r="DZ257" s="108"/>
      <c r="EA257" s="108"/>
      <c r="EB257" s="108"/>
      <c r="EC257" s="108"/>
      <c r="ED257" s="108"/>
      <c r="EE257" s="108"/>
      <c r="EF257" s="108"/>
      <c r="EG257" s="108"/>
      <c r="EH257" s="108"/>
      <c r="EI257" s="108"/>
      <c r="EJ257" s="108"/>
      <c r="EK257" s="108"/>
      <c r="EL257" s="108"/>
      <c r="EM257" s="108"/>
      <c r="EN257" s="108"/>
      <c r="EO257" s="108"/>
      <c r="EP257" s="108"/>
      <c r="EQ257" s="108"/>
      <c r="ER257" s="108"/>
      <c r="ES257" s="108"/>
      <c r="ET257" s="108"/>
      <c r="EU257" s="108"/>
      <c r="EV257" s="108"/>
      <c r="EW257" s="108"/>
      <c r="EX257" s="108"/>
      <c r="EY257" s="108"/>
      <c r="EZ257" s="108"/>
      <c r="FA257" s="108"/>
      <c r="FB257" s="108"/>
      <c r="FC257" s="108"/>
      <c r="FD257" s="108"/>
      <c r="FE257" s="108"/>
      <c r="FF257" s="108"/>
      <c r="FG257" s="108"/>
      <c r="FH257" s="108"/>
      <c r="FI257" s="108"/>
      <c r="FJ257" s="108"/>
      <c r="FK257" s="108"/>
      <c r="FL257" s="108"/>
      <c r="FM257" s="108"/>
      <c r="FN257" s="108"/>
      <c r="FO257" s="108"/>
      <c r="FP257" s="108"/>
      <c r="FQ257" s="108"/>
      <c r="FR257" s="108"/>
      <c r="FS257" s="108"/>
      <c r="FT257" s="108"/>
    </row>
    <row r="258" spans="1:176" s="109" customFormat="1" ht="26.4">
      <c r="A258" s="115" t="s">
        <v>217</v>
      </c>
      <c r="B258" s="116" t="s">
        <v>218</v>
      </c>
      <c r="C258" s="112" t="s">
        <v>205</v>
      </c>
      <c r="D258" s="113">
        <v>10</v>
      </c>
      <c r="E258" s="113">
        <v>7000</v>
      </c>
      <c r="F258" s="113">
        <f>D258*E258</f>
        <v>70000</v>
      </c>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08"/>
      <c r="AH258" s="108"/>
      <c r="AI258" s="108"/>
      <c r="AJ258" s="108"/>
      <c r="AK258" s="108"/>
      <c r="AL258" s="108"/>
      <c r="AM258" s="108"/>
      <c r="AN258" s="108"/>
      <c r="AO258" s="108"/>
      <c r="AP258" s="108"/>
      <c r="AQ258" s="108"/>
      <c r="AR258" s="108"/>
      <c r="AS258" s="108"/>
      <c r="AT258" s="108"/>
      <c r="AU258" s="108"/>
      <c r="AV258" s="108"/>
      <c r="AW258" s="108"/>
      <c r="AX258" s="108"/>
      <c r="AY258" s="108"/>
      <c r="AZ258" s="108"/>
      <c r="BA258" s="108"/>
      <c r="BB258" s="108"/>
      <c r="BC258" s="108"/>
      <c r="BD258" s="108"/>
      <c r="BE258" s="108"/>
      <c r="BF258" s="108"/>
      <c r="BG258" s="108"/>
      <c r="BH258" s="108"/>
      <c r="BI258" s="108"/>
      <c r="BJ258" s="108"/>
      <c r="BK258" s="108"/>
      <c r="BL258" s="108"/>
      <c r="BM258" s="108"/>
      <c r="BN258" s="108"/>
      <c r="BO258" s="108"/>
      <c r="BP258" s="108"/>
      <c r="BQ258" s="108"/>
      <c r="BR258" s="108"/>
      <c r="BS258" s="108"/>
      <c r="BT258" s="108"/>
      <c r="BU258" s="108"/>
      <c r="BV258" s="108"/>
      <c r="BW258" s="108"/>
      <c r="BX258" s="108"/>
      <c r="BY258" s="108"/>
      <c r="BZ258" s="108"/>
      <c r="CA258" s="108"/>
      <c r="CB258" s="108"/>
      <c r="CC258" s="108"/>
      <c r="CD258" s="108"/>
      <c r="CE258" s="108"/>
      <c r="CF258" s="108"/>
      <c r="CG258" s="108"/>
      <c r="CH258" s="108"/>
      <c r="CI258" s="108"/>
      <c r="CJ258" s="108"/>
      <c r="CK258" s="108"/>
      <c r="CL258" s="108"/>
      <c r="CM258" s="108"/>
      <c r="CN258" s="108"/>
      <c r="CO258" s="108"/>
      <c r="CP258" s="108"/>
      <c r="CQ258" s="108"/>
      <c r="CR258" s="108"/>
      <c r="CS258" s="108"/>
      <c r="CT258" s="108"/>
      <c r="CU258" s="108"/>
      <c r="CV258" s="108"/>
      <c r="CW258" s="108"/>
      <c r="CX258" s="108"/>
      <c r="CY258" s="108"/>
      <c r="CZ258" s="108"/>
      <c r="DA258" s="108"/>
      <c r="DB258" s="108"/>
      <c r="DC258" s="108"/>
      <c r="DD258" s="108"/>
      <c r="DE258" s="108"/>
      <c r="DF258" s="108"/>
      <c r="DG258" s="108"/>
      <c r="DH258" s="108"/>
      <c r="DI258" s="108"/>
      <c r="DJ258" s="108"/>
      <c r="DK258" s="108"/>
      <c r="DL258" s="108"/>
      <c r="DM258" s="108"/>
      <c r="DN258" s="108"/>
      <c r="DO258" s="108"/>
      <c r="DP258" s="108"/>
      <c r="DQ258" s="108"/>
      <c r="DR258" s="108"/>
      <c r="DS258" s="108"/>
      <c r="DT258" s="108"/>
      <c r="DU258" s="108"/>
      <c r="DV258" s="108"/>
      <c r="DW258" s="108"/>
      <c r="DX258" s="108"/>
      <c r="DY258" s="108"/>
      <c r="DZ258" s="108"/>
      <c r="EA258" s="108"/>
      <c r="EB258" s="108"/>
      <c r="EC258" s="108"/>
      <c r="ED258" s="108"/>
      <c r="EE258" s="108"/>
      <c r="EF258" s="108"/>
      <c r="EG258" s="108"/>
      <c r="EH258" s="108"/>
      <c r="EI258" s="108"/>
      <c r="EJ258" s="108"/>
      <c r="EK258" s="108"/>
      <c r="EL258" s="108"/>
      <c r="EM258" s="108"/>
      <c r="EN258" s="108"/>
      <c r="EO258" s="108"/>
      <c r="EP258" s="108"/>
      <c r="EQ258" s="108"/>
      <c r="ER258" s="108"/>
      <c r="ES258" s="108"/>
      <c r="ET258" s="108"/>
      <c r="EU258" s="108"/>
      <c r="EV258" s="108"/>
      <c r="EW258" s="108"/>
      <c r="EX258" s="108"/>
      <c r="EY258" s="108"/>
      <c r="EZ258" s="108"/>
      <c r="FA258" s="108"/>
      <c r="FB258" s="108"/>
      <c r="FC258" s="108"/>
      <c r="FD258" s="108"/>
      <c r="FE258" s="108"/>
      <c r="FF258" s="108"/>
      <c r="FG258" s="108"/>
      <c r="FH258" s="108"/>
      <c r="FI258" s="108"/>
      <c r="FJ258" s="108"/>
      <c r="FK258" s="108"/>
      <c r="FL258" s="108"/>
      <c r="FM258" s="108"/>
      <c r="FN258" s="108"/>
      <c r="FO258" s="108"/>
      <c r="FP258" s="108"/>
      <c r="FQ258" s="108"/>
      <c r="FR258" s="108"/>
      <c r="FS258" s="108"/>
      <c r="FT258" s="108"/>
    </row>
    <row r="259" spans="1:176" s="109" customFormat="1">
      <c r="A259" s="115"/>
      <c r="B259" s="116"/>
      <c r="C259" s="112"/>
      <c r="D259" s="113"/>
      <c r="E259" s="113"/>
      <c r="F259" s="113"/>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08"/>
      <c r="AH259" s="108"/>
      <c r="AI259" s="108"/>
      <c r="AJ259" s="108"/>
      <c r="AK259" s="108"/>
      <c r="AL259" s="108"/>
      <c r="AM259" s="108"/>
      <c r="AN259" s="108"/>
      <c r="AO259" s="108"/>
      <c r="AP259" s="108"/>
      <c r="AQ259" s="108"/>
      <c r="AR259" s="108"/>
      <c r="AS259" s="108"/>
      <c r="AT259" s="108"/>
      <c r="AU259" s="108"/>
      <c r="AV259" s="108"/>
      <c r="AW259" s="108"/>
      <c r="AX259" s="108"/>
      <c r="AY259" s="108"/>
      <c r="AZ259" s="108"/>
      <c r="BA259" s="108"/>
      <c r="BB259" s="108"/>
      <c r="BC259" s="108"/>
      <c r="BD259" s="108"/>
      <c r="BE259" s="108"/>
      <c r="BF259" s="108"/>
      <c r="BG259" s="108"/>
      <c r="BH259" s="108"/>
      <c r="BI259" s="108"/>
      <c r="BJ259" s="108"/>
      <c r="BK259" s="108"/>
      <c r="BL259" s="108"/>
      <c r="BM259" s="108"/>
      <c r="BN259" s="108"/>
      <c r="BO259" s="108"/>
      <c r="BP259" s="108"/>
      <c r="BQ259" s="108"/>
      <c r="BR259" s="108"/>
      <c r="BS259" s="108"/>
      <c r="BT259" s="108"/>
      <c r="BU259" s="108"/>
      <c r="BV259" s="108"/>
      <c r="BW259" s="108"/>
      <c r="BX259" s="108"/>
      <c r="BY259" s="108"/>
      <c r="BZ259" s="108"/>
      <c r="CA259" s="108"/>
      <c r="CB259" s="108"/>
      <c r="CC259" s="108"/>
      <c r="CD259" s="108"/>
      <c r="CE259" s="108"/>
      <c r="CF259" s="108"/>
      <c r="CG259" s="108"/>
      <c r="CH259" s="108"/>
      <c r="CI259" s="108"/>
      <c r="CJ259" s="108"/>
      <c r="CK259" s="108"/>
      <c r="CL259" s="108"/>
      <c r="CM259" s="108"/>
      <c r="CN259" s="108"/>
      <c r="CO259" s="108"/>
      <c r="CP259" s="108"/>
      <c r="CQ259" s="108"/>
      <c r="CR259" s="108"/>
      <c r="CS259" s="108"/>
      <c r="CT259" s="108"/>
      <c r="CU259" s="108"/>
      <c r="CV259" s="108"/>
      <c r="CW259" s="108"/>
      <c r="CX259" s="108"/>
      <c r="CY259" s="108"/>
      <c r="CZ259" s="108"/>
      <c r="DA259" s="108"/>
      <c r="DB259" s="108"/>
      <c r="DC259" s="108"/>
      <c r="DD259" s="108"/>
      <c r="DE259" s="108"/>
      <c r="DF259" s="108"/>
      <c r="DG259" s="108"/>
      <c r="DH259" s="108"/>
      <c r="DI259" s="108"/>
      <c r="DJ259" s="108"/>
      <c r="DK259" s="108"/>
      <c r="DL259" s="108"/>
      <c r="DM259" s="108"/>
      <c r="DN259" s="108"/>
      <c r="DO259" s="108"/>
      <c r="DP259" s="108"/>
      <c r="DQ259" s="108"/>
      <c r="DR259" s="108"/>
      <c r="DS259" s="108"/>
      <c r="DT259" s="108"/>
      <c r="DU259" s="108"/>
      <c r="DV259" s="108"/>
      <c r="DW259" s="108"/>
      <c r="DX259" s="108"/>
      <c r="DY259" s="108"/>
      <c r="DZ259" s="108"/>
      <c r="EA259" s="108"/>
      <c r="EB259" s="108"/>
      <c r="EC259" s="108"/>
      <c r="ED259" s="108"/>
      <c r="EE259" s="108"/>
      <c r="EF259" s="108"/>
      <c r="EG259" s="108"/>
      <c r="EH259" s="108"/>
      <c r="EI259" s="108"/>
      <c r="EJ259" s="108"/>
      <c r="EK259" s="108"/>
      <c r="EL259" s="108"/>
      <c r="EM259" s="108"/>
      <c r="EN259" s="108"/>
      <c r="EO259" s="108"/>
      <c r="EP259" s="108"/>
      <c r="EQ259" s="108"/>
      <c r="ER259" s="108"/>
      <c r="ES259" s="108"/>
      <c r="ET259" s="108"/>
      <c r="EU259" s="108"/>
      <c r="EV259" s="108"/>
      <c r="EW259" s="108"/>
      <c r="EX259" s="108"/>
      <c r="EY259" s="108"/>
      <c r="EZ259" s="108"/>
      <c r="FA259" s="108"/>
      <c r="FB259" s="108"/>
      <c r="FC259" s="108"/>
      <c r="FD259" s="108"/>
      <c r="FE259" s="108"/>
      <c r="FF259" s="108"/>
      <c r="FG259" s="108"/>
      <c r="FH259" s="108"/>
      <c r="FI259" s="108"/>
      <c r="FJ259" s="108"/>
      <c r="FK259" s="108"/>
      <c r="FL259" s="108"/>
      <c r="FM259" s="108"/>
      <c r="FN259" s="108"/>
      <c r="FO259" s="108"/>
      <c r="FP259" s="108"/>
      <c r="FQ259" s="108"/>
      <c r="FR259" s="108"/>
      <c r="FS259" s="108"/>
      <c r="FT259" s="108"/>
    </row>
    <row r="260" spans="1:176" s="109" customFormat="1">
      <c r="A260" s="115" t="s">
        <v>219</v>
      </c>
      <c r="B260" s="116" t="s">
        <v>220</v>
      </c>
      <c r="C260" s="112" t="s">
        <v>205</v>
      </c>
      <c r="D260" s="113">
        <v>10</v>
      </c>
      <c r="E260" s="113">
        <v>3100</v>
      </c>
      <c r="F260" s="113">
        <f>D260*E260</f>
        <v>31000</v>
      </c>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08"/>
      <c r="AH260" s="108"/>
      <c r="AI260" s="108"/>
      <c r="AJ260" s="108"/>
      <c r="AK260" s="108"/>
      <c r="AL260" s="108"/>
      <c r="AM260" s="108"/>
      <c r="AN260" s="108"/>
      <c r="AO260" s="108"/>
      <c r="AP260" s="108"/>
      <c r="AQ260" s="108"/>
      <c r="AR260" s="108"/>
      <c r="AS260" s="108"/>
      <c r="AT260" s="108"/>
      <c r="AU260" s="108"/>
      <c r="AV260" s="108"/>
      <c r="AW260" s="108"/>
      <c r="AX260" s="108"/>
      <c r="AY260" s="108"/>
      <c r="AZ260" s="108"/>
      <c r="BA260" s="108"/>
      <c r="BB260" s="108"/>
      <c r="BC260" s="108"/>
      <c r="BD260" s="108"/>
      <c r="BE260" s="108"/>
      <c r="BF260" s="108"/>
      <c r="BG260" s="108"/>
      <c r="BH260" s="108"/>
      <c r="BI260" s="108"/>
      <c r="BJ260" s="108"/>
      <c r="BK260" s="108"/>
      <c r="BL260" s="108"/>
      <c r="BM260" s="108"/>
      <c r="BN260" s="108"/>
      <c r="BO260" s="108"/>
      <c r="BP260" s="108"/>
      <c r="BQ260" s="108"/>
      <c r="BR260" s="108"/>
      <c r="BS260" s="108"/>
      <c r="BT260" s="108"/>
      <c r="BU260" s="108"/>
      <c r="BV260" s="108"/>
      <c r="BW260" s="108"/>
      <c r="BX260" s="108"/>
      <c r="BY260" s="108"/>
      <c r="BZ260" s="108"/>
      <c r="CA260" s="108"/>
      <c r="CB260" s="108"/>
      <c r="CC260" s="108"/>
      <c r="CD260" s="108"/>
      <c r="CE260" s="108"/>
      <c r="CF260" s="108"/>
      <c r="CG260" s="108"/>
      <c r="CH260" s="108"/>
      <c r="CI260" s="108"/>
      <c r="CJ260" s="108"/>
      <c r="CK260" s="108"/>
      <c r="CL260" s="108"/>
      <c r="CM260" s="108"/>
      <c r="CN260" s="108"/>
      <c r="CO260" s="108"/>
      <c r="CP260" s="108"/>
      <c r="CQ260" s="108"/>
      <c r="CR260" s="108"/>
      <c r="CS260" s="108"/>
      <c r="CT260" s="108"/>
      <c r="CU260" s="108"/>
      <c r="CV260" s="108"/>
      <c r="CW260" s="108"/>
      <c r="CX260" s="108"/>
      <c r="CY260" s="108"/>
      <c r="CZ260" s="108"/>
      <c r="DA260" s="108"/>
      <c r="DB260" s="108"/>
      <c r="DC260" s="108"/>
      <c r="DD260" s="108"/>
      <c r="DE260" s="108"/>
      <c r="DF260" s="108"/>
      <c r="DG260" s="108"/>
      <c r="DH260" s="108"/>
      <c r="DI260" s="108"/>
      <c r="DJ260" s="108"/>
      <c r="DK260" s="108"/>
      <c r="DL260" s="108"/>
      <c r="DM260" s="108"/>
      <c r="DN260" s="108"/>
      <c r="DO260" s="108"/>
      <c r="DP260" s="108"/>
      <c r="DQ260" s="108"/>
      <c r="DR260" s="108"/>
      <c r="DS260" s="108"/>
      <c r="DT260" s="108"/>
      <c r="DU260" s="108"/>
      <c r="DV260" s="108"/>
      <c r="DW260" s="108"/>
      <c r="DX260" s="108"/>
      <c r="DY260" s="108"/>
      <c r="DZ260" s="108"/>
      <c r="EA260" s="108"/>
      <c r="EB260" s="108"/>
      <c r="EC260" s="108"/>
      <c r="ED260" s="108"/>
      <c r="EE260" s="108"/>
      <c r="EF260" s="108"/>
      <c r="EG260" s="108"/>
      <c r="EH260" s="108"/>
      <c r="EI260" s="108"/>
      <c r="EJ260" s="108"/>
      <c r="EK260" s="108"/>
      <c r="EL260" s="108"/>
      <c r="EM260" s="108"/>
      <c r="EN260" s="108"/>
      <c r="EO260" s="108"/>
      <c r="EP260" s="108"/>
      <c r="EQ260" s="108"/>
      <c r="ER260" s="108"/>
      <c r="ES260" s="108"/>
      <c r="ET260" s="108"/>
      <c r="EU260" s="108"/>
      <c r="EV260" s="108"/>
      <c r="EW260" s="108"/>
      <c r="EX260" s="108"/>
      <c r="EY260" s="108"/>
      <c r="EZ260" s="108"/>
      <c r="FA260" s="108"/>
      <c r="FB260" s="108"/>
      <c r="FC260" s="108"/>
      <c r="FD260" s="108"/>
      <c r="FE260" s="108"/>
      <c r="FF260" s="108"/>
      <c r="FG260" s="108"/>
      <c r="FH260" s="108"/>
      <c r="FI260" s="108"/>
      <c r="FJ260" s="108"/>
      <c r="FK260" s="108"/>
      <c r="FL260" s="108"/>
      <c r="FM260" s="108"/>
      <c r="FN260" s="108"/>
      <c r="FO260" s="108"/>
      <c r="FP260" s="108"/>
      <c r="FQ260" s="108"/>
      <c r="FR260" s="108"/>
      <c r="FS260" s="108"/>
      <c r="FT260" s="108"/>
    </row>
    <row r="261" spans="1:176" s="109" customFormat="1">
      <c r="A261" s="115"/>
      <c r="B261" s="116"/>
      <c r="C261" s="112"/>
      <c r="D261" s="113"/>
      <c r="E261" s="113"/>
      <c r="F261" s="113"/>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08"/>
      <c r="AH261" s="108"/>
      <c r="AI261" s="108"/>
      <c r="AJ261" s="108"/>
      <c r="AK261" s="108"/>
      <c r="AL261" s="108"/>
      <c r="AM261" s="108"/>
      <c r="AN261" s="108"/>
      <c r="AO261" s="108"/>
      <c r="AP261" s="108"/>
      <c r="AQ261" s="108"/>
      <c r="AR261" s="108"/>
      <c r="AS261" s="108"/>
      <c r="AT261" s="108"/>
      <c r="AU261" s="108"/>
      <c r="AV261" s="108"/>
      <c r="AW261" s="108"/>
      <c r="AX261" s="108"/>
      <c r="AY261" s="108"/>
      <c r="AZ261" s="108"/>
      <c r="BA261" s="108"/>
      <c r="BB261" s="108"/>
      <c r="BC261" s="108"/>
      <c r="BD261" s="108"/>
      <c r="BE261" s="108"/>
      <c r="BF261" s="108"/>
      <c r="BG261" s="108"/>
      <c r="BH261" s="108"/>
      <c r="BI261" s="108"/>
      <c r="BJ261" s="108"/>
      <c r="BK261" s="108"/>
      <c r="BL261" s="108"/>
      <c r="BM261" s="108"/>
      <c r="BN261" s="108"/>
      <c r="BO261" s="108"/>
      <c r="BP261" s="108"/>
      <c r="BQ261" s="108"/>
      <c r="BR261" s="108"/>
      <c r="BS261" s="108"/>
      <c r="BT261" s="108"/>
      <c r="BU261" s="108"/>
      <c r="BV261" s="108"/>
      <c r="BW261" s="108"/>
      <c r="BX261" s="108"/>
      <c r="BY261" s="108"/>
      <c r="BZ261" s="108"/>
      <c r="CA261" s="108"/>
      <c r="CB261" s="108"/>
      <c r="CC261" s="108"/>
      <c r="CD261" s="108"/>
      <c r="CE261" s="108"/>
      <c r="CF261" s="108"/>
      <c r="CG261" s="108"/>
      <c r="CH261" s="108"/>
      <c r="CI261" s="108"/>
      <c r="CJ261" s="108"/>
      <c r="CK261" s="108"/>
      <c r="CL261" s="108"/>
      <c r="CM261" s="108"/>
      <c r="CN261" s="108"/>
      <c r="CO261" s="108"/>
      <c r="CP261" s="108"/>
      <c r="CQ261" s="108"/>
      <c r="CR261" s="108"/>
      <c r="CS261" s="108"/>
      <c r="CT261" s="108"/>
      <c r="CU261" s="108"/>
      <c r="CV261" s="108"/>
      <c r="CW261" s="108"/>
      <c r="CX261" s="108"/>
      <c r="CY261" s="108"/>
      <c r="CZ261" s="108"/>
      <c r="DA261" s="108"/>
      <c r="DB261" s="108"/>
      <c r="DC261" s="108"/>
      <c r="DD261" s="108"/>
      <c r="DE261" s="108"/>
      <c r="DF261" s="108"/>
      <c r="DG261" s="108"/>
      <c r="DH261" s="108"/>
      <c r="DI261" s="108"/>
      <c r="DJ261" s="108"/>
      <c r="DK261" s="108"/>
      <c r="DL261" s="108"/>
      <c r="DM261" s="108"/>
      <c r="DN261" s="108"/>
      <c r="DO261" s="108"/>
      <c r="DP261" s="108"/>
      <c r="DQ261" s="108"/>
      <c r="DR261" s="108"/>
      <c r="DS261" s="108"/>
      <c r="DT261" s="108"/>
      <c r="DU261" s="108"/>
      <c r="DV261" s="108"/>
      <c r="DW261" s="108"/>
      <c r="DX261" s="108"/>
      <c r="DY261" s="108"/>
      <c r="DZ261" s="108"/>
      <c r="EA261" s="108"/>
      <c r="EB261" s="108"/>
      <c r="EC261" s="108"/>
      <c r="ED261" s="108"/>
      <c r="EE261" s="108"/>
      <c r="EF261" s="108"/>
      <c r="EG261" s="108"/>
      <c r="EH261" s="108"/>
      <c r="EI261" s="108"/>
      <c r="EJ261" s="108"/>
      <c r="EK261" s="108"/>
      <c r="EL261" s="108"/>
      <c r="EM261" s="108"/>
      <c r="EN261" s="108"/>
      <c r="EO261" s="108"/>
      <c r="EP261" s="108"/>
      <c r="EQ261" s="108"/>
      <c r="ER261" s="108"/>
      <c r="ES261" s="108"/>
      <c r="ET261" s="108"/>
      <c r="EU261" s="108"/>
      <c r="EV261" s="108"/>
      <c r="EW261" s="108"/>
      <c r="EX261" s="108"/>
      <c r="EY261" s="108"/>
      <c r="EZ261" s="108"/>
      <c r="FA261" s="108"/>
      <c r="FB261" s="108"/>
      <c r="FC261" s="108"/>
      <c r="FD261" s="108"/>
      <c r="FE261" s="108"/>
      <c r="FF261" s="108"/>
      <c r="FG261" s="108"/>
      <c r="FH261" s="108"/>
      <c r="FI261" s="108"/>
      <c r="FJ261" s="108"/>
      <c r="FK261" s="108"/>
      <c r="FL261" s="108"/>
      <c r="FM261" s="108"/>
      <c r="FN261" s="108"/>
      <c r="FO261" s="108"/>
      <c r="FP261" s="108"/>
      <c r="FQ261" s="108"/>
      <c r="FR261" s="108"/>
      <c r="FS261" s="108"/>
      <c r="FT261" s="108"/>
    </row>
    <row r="262" spans="1:176" s="109" customFormat="1">
      <c r="A262" s="110" t="s">
        <v>221</v>
      </c>
      <c r="B262" s="111" t="s">
        <v>222</v>
      </c>
      <c r="C262" s="112"/>
      <c r="D262" s="112"/>
      <c r="E262" s="112"/>
      <c r="F262" s="112"/>
    </row>
    <row r="263" spans="1:176" s="109" customFormat="1">
      <c r="A263" s="115"/>
      <c r="B263" s="116"/>
      <c r="C263" s="112"/>
      <c r="D263" s="112"/>
      <c r="E263" s="112"/>
      <c r="F263" s="112"/>
    </row>
    <row r="264" spans="1:176" s="109" customFormat="1" ht="39.6">
      <c r="A264" s="115"/>
      <c r="B264" s="116" t="s">
        <v>223</v>
      </c>
      <c r="C264" s="112" t="s">
        <v>182</v>
      </c>
      <c r="D264" s="112">
        <v>5</v>
      </c>
      <c r="E264" s="112">
        <v>7000</v>
      </c>
      <c r="F264" s="113">
        <f>D264*E264</f>
        <v>35000</v>
      </c>
    </row>
    <row r="265" spans="1:176" s="109" customFormat="1">
      <c r="A265" s="115"/>
      <c r="B265" s="116"/>
      <c r="C265" s="112"/>
      <c r="D265" s="112"/>
      <c r="E265" s="112"/>
      <c r="F265" s="112"/>
    </row>
    <row r="266" spans="1:176" s="109" customFormat="1">
      <c r="A266" s="127"/>
      <c r="B266" s="111" t="s">
        <v>224</v>
      </c>
      <c r="C266" s="133"/>
      <c r="D266" s="120"/>
      <c r="E266" s="120"/>
      <c r="F266" s="120" t="e">
        <f>SUM(F228:F265)</f>
        <v>#REF!</v>
      </c>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08"/>
      <c r="AH266" s="108"/>
      <c r="AI266" s="108"/>
      <c r="AJ266" s="108"/>
      <c r="AK266" s="108"/>
      <c r="AL266" s="108"/>
      <c r="AM266" s="108"/>
      <c r="AN266" s="108"/>
      <c r="AO266" s="108"/>
      <c r="AP266" s="108"/>
      <c r="AQ266" s="108"/>
      <c r="AR266" s="108"/>
      <c r="AS266" s="108"/>
      <c r="AT266" s="108"/>
      <c r="AU266" s="108"/>
      <c r="AV266" s="108"/>
      <c r="AW266" s="108"/>
      <c r="AX266" s="108"/>
      <c r="AY266" s="108"/>
      <c r="AZ266" s="108"/>
      <c r="BA266" s="108"/>
      <c r="BB266" s="108"/>
      <c r="BC266" s="108"/>
      <c r="BD266" s="108"/>
      <c r="BE266" s="108"/>
      <c r="BF266" s="108"/>
      <c r="BG266" s="108"/>
      <c r="BH266" s="108"/>
      <c r="BI266" s="108"/>
      <c r="BJ266" s="108"/>
      <c r="BK266" s="108"/>
      <c r="BL266" s="108"/>
      <c r="BM266" s="108"/>
      <c r="BN266" s="108"/>
      <c r="BO266" s="108"/>
      <c r="BP266" s="108"/>
      <c r="BQ266" s="108"/>
      <c r="BR266" s="108"/>
      <c r="BS266" s="108"/>
      <c r="BT266" s="108"/>
      <c r="BU266" s="108"/>
      <c r="BV266" s="108"/>
      <c r="BW266" s="108"/>
      <c r="BX266" s="108"/>
      <c r="BY266" s="108"/>
      <c r="BZ266" s="108"/>
      <c r="CA266" s="108"/>
      <c r="CB266" s="108"/>
      <c r="CC266" s="108"/>
      <c r="CD266" s="108"/>
      <c r="CE266" s="108"/>
      <c r="CF266" s="108"/>
      <c r="CG266" s="108"/>
      <c r="CH266" s="108"/>
      <c r="CI266" s="108"/>
      <c r="CJ266" s="108"/>
      <c r="CK266" s="108"/>
      <c r="CL266" s="108"/>
      <c r="CM266" s="108"/>
      <c r="CN266" s="108"/>
      <c r="CO266" s="108"/>
      <c r="CP266" s="108"/>
      <c r="CQ266" s="108"/>
      <c r="CR266" s="108"/>
      <c r="CS266" s="108"/>
      <c r="CT266" s="108"/>
      <c r="CU266" s="108"/>
      <c r="CV266" s="108"/>
      <c r="CW266" s="108"/>
      <c r="CX266" s="108"/>
      <c r="CY266" s="108"/>
      <c r="CZ266" s="108"/>
      <c r="DA266" s="108"/>
      <c r="DB266" s="108"/>
      <c r="DC266" s="108"/>
      <c r="DD266" s="108"/>
      <c r="DE266" s="108"/>
      <c r="DF266" s="108"/>
      <c r="DG266" s="108"/>
      <c r="DH266" s="108"/>
      <c r="DI266" s="108"/>
      <c r="DJ266" s="108"/>
      <c r="DK266" s="108"/>
      <c r="DL266" s="108"/>
      <c r="DM266" s="108"/>
      <c r="DN266" s="108"/>
      <c r="DO266" s="108"/>
      <c r="DP266" s="108"/>
      <c r="DQ266" s="108"/>
      <c r="DR266" s="108"/>
      <c r="DS266" s="108"/>
      <c r="DT266" s="108"/>
      <c r="DU266" s="108"/>
      <c r="DV266" s="108"/>
      <c r="DW266" s="108"/>
      <c r="DX266" s="108"/>
      <c r="DY266" s="108"/>
      <c r="DZ266" s="108"/>
      <c r="EA266" s="108"/>
      <c r="EB266" s="108"/>
      <c r="EC266" s="108"/>
      <c r="ED266" s="108"/>
      <c r="EE266" s="108"/>
      <c r="EF266" s="108"/>
      <c r="EG266" s="108"/>
      <c r="EH266" s="108"/>
      <c r="EI266" s="108"/>
      <c r="EJ266" s="108"/>
      <c r="EK266" s="108"/>
      <c r="EL266" s="108"/>
      <c r="EM266" s="108"/>
      <c r="EN266" s="108"/>
      <c r="EO266" s="108"/>
      <c r="EP266" s="108"/>
      <c r="EQ266" s="108"/>
      <c r="ER266" s="108"/>
      <c r="ES266" s="108"/>
      <c r="ET266" s="108"/>
      <c r="EU266" s="108"/>
      <c r="EV266" s="108"/>
      <c r="EW266" s="108"/>
      <c r="EX266" s="108"/>
      <c r="EY266" s="108"/>
      <c r="EZ266" s="108"/>
      <c r="FA266" s="108"/>
      <c r="FB266" s="108"/>
      <c r="FC266" s="108"/>
      <c r="FD266" s="108"/>
      <c r="FE266" s="108"/>
      <c r="FF266" s="108"/>
      <c r="FG266" s="108"/>
      <c r="FH266" s="108"/>
      <c r="FI266" s="108"/>
      <c r="FJ266" s="108"/>
      <c r="FK266" s="108"/>
      <c r="FL266" s="108"/>
      <c r="FM266" s="108"/>
      <c r="FN266" s="108"/>
      <c r="FO266" s="108"/>
      <c r="FP266" s="108"/>
      <c r="FQ266" s="108"/>
      <c r="FR266" s="108"/>
      <c r="FS266" s="108"/>
      <c r="FT266" s="108"/>
    </row>
    <row r="267" spans="1:176">
      <c r="B267" s="46" t="s">
        <v>56</v>
      </c>
    </row>
    <row r="268" spans="1:176">
      <c r="A268" s="97" t="s">
        <v>57</v>
      </c>
      <c r="B268" s="13" t="s">
        <v>61</v>
      </c>
    </row>
    <row r="269" spans="1:176">
      <c r="A269" s="97" t="s">
        <v>58</v>
      </c>
      <c r="B269" s="13" t="s">
        <v>103</v>
      </c>
    </row>
    <row r="270" spans="1:176">
      <c r="A270" s="97" t="s">
        <v>59</v>
      </c>
      <c r="B270" s="13" t="s">
        <v>104</v>
      </c>
    </row>
  </sheetData>
  <mergeCells count="1">
    <mergeCell ref="A1:G1"/>
  </mergeCells>
  <conditionalFormatting sqref="A33:A35 C66:C81">
    <cfRule type="cellIs" dxfId="10" priority="9" stopIfTrue="1" operator="equal">
      <formula>0</formula>
    </cfRule>
  </conditionalFormatting>
  <conditionalFormatting sqref="B5:B56">
    <cfRule type="cellIs" dxfId="9" priority="6" stopIfTrue="1" operator="equal">
      <formula>0</formula>
    </cfRule>
  </conditionalFormatting>
  <conditionalFormatting sqref="B246:B258 A262:C265 G262:IV265">
    <cfRule type="cellIs" dxfId="8" priority="5" stopIfTrue="1" operator="equal">
      <formula>0</formula>
    </cfRule>
  </conditionalFormatting>
  <conditionalFormatting sqref="D5:F81">
    <cfRule type="cellIs" dxfId="7" priority="7" stopIfTrue="1" operator="equal">
      <formula>#REF!</formula>
    </cfRule>
    <cfRule type="cellIs" dxfId="6" priority="8" stopIfTrue="1" operator="equal">
      <formula>#REF!</formula>
    </cfRule>
  </conditionalFormatting>
  <conditionalFormatting sqref="D224:F261 D266:F266">
    <cfRule type="cellIs" dxfId="5" priority="3" stopIfTrue="1" operator="equal">
      <formula>#REF!</formula>
    </cfRule>
    <cfRule type="cellIs" dxfId="4" priority="4" stopIfTrue="1" operator="equal">
      <formula>#REF!</formula>
    </cfRule>
  </conditionalFormatting>
  <conditionalFormatting sqref="E82 E117 E121 E129 E133 E139:E142 E155 E159:E161 E197 E200 E202 E204">
    <cfRule type="cellIs" dxfId="3" priority="36" stopIfTrue="1" operator="lessThanOrEqual">
      <formula>#REF!</formula>
    </cfRule>
  </conditionalFormatting>
  <conditionalFormatting sqref="F264">
    <cfRule type="cellIs" dxfId="2" priority="1" stopIfTrue="1" operator="equal">
      <formula>#REF!</formula>
    </cfRule>
    <cfRule type="cellIs" dxfId="1" priority="2" stopIfTrue="1" operator="equal">
      <formula>#REF!</formula>
    </cfRule>
  </conditionalFormatting>
  <conditionalFormatting sqref="G5:IV80 C6:C64 A9 B106:B108 B182:B183 B210:B211 B214:B217 B221:B222">
    <cfRule type="cellIs" dxfId="0" priority="30" stopIfTrue="1" operator="equal">
      <formula>0</formula>
    </cfRule>
  </conditionalFormatting>
  <printOptions horizontalCentered="1"/>
  <pageMargins left="0.25" right="0.25" top="0.47" bottom="0.69" header="0.3" footer="0.45"/>
  <pageSetup paperSize="9" scale="76" orientation="portrait" horizontalDpi="300" verticalDpi="300" r:id="rId1"/>
  <headerFooter alignWithMargins="0">
    <oddFooter>&amp;LBOH PUNE&amp;C&amp;P</oddFooter>
  </headerFooter>
  <rowBreaks count="1" manualBreakCount="1">
    <brk id="12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8"/>
  <sheetViews>
    <sheetView workbookViewId="0">
      <pane ySplit="3" topLeftCell="A16" activePane="bottomLeft" state="frozen"/>
      <selection pane="bottomLeft" activeCell="A35" sqref="A35:XFD38"/>
    </sheetView>
  </sheetViews>
  <sheetFormatPr defaultColWidth="9.109375" defaultRowHeight="14.4"/>
  <cols>
    <col min="1" max="1" width="9.109375" style="124"/>
    <col min="2" max="2" width="47.6640625" style="107" customWidth="1"/>
    <col min="3" max="8" width="9.109375" style="105"/>
    <col min="9" max="16384" width="9.109375" style="106"/>
  </cols>
  <sheetData>
    <row r="1" spans="1:9">
      <c r="A1" s="200" t="s">
        <v>280</v>
      </c>
      <c r="B1" s="200"/>
      <c r="C1" s="200"/>
      <c r="D1" s="200"/>
      <c r="E1" s="200"/>
      <c r="F1" s="200"/>
      <c r="G1" s="200"/>
      <c r="H1" s="200"/>
      <c r="I1" s="200"/>
    </row>
    <row r="3" spans="1:9">
      <c r="A3" s="147" t="s">
        <v>0</v>
      </c>
      <c r="B3" s="136" t="s">
        <v>1</v>
      </c>
      <c r="C3" s="137" t="s">
        <v>2</v>
      </c>
      <c r="D3" s="137" t="s">
        <v>3</v>
      </c>
      <c r="E3" s="137" t="s">
        <v>4</v>
      </c>
      <c r="F3" s="137" t="s">
        <v>5</v>
      </c>
      <c r="G3" s="137" t="s">
        <v>6</v>
      </c>
      <c r="H3" s="137" t="s">
        <v>8</v>
      </c>
      <c r="I3" s="138" t="s">
        <v>7</v>
      </c>
    </row>
    <row r="6" spans="1:9">
      <c r="A6" s="147"/>
    </row>
    <row r="7" spans="1:9" s="151" customFormat="1">
      <c r="A7" s="148"/>
      <c r="B7" s="149"/>
      <c r="C7" s="150"/>
      <c r="D7" s="150"/>
      <c r="E7" s="150"/>
      <c r="F7" s="150"/>
      <c r="G7" s="150"/>
      <c r="H7" s="150"/>
    </row>
    <row r="9" spans="1:9">
      <c r="B9" s="136" t="s">
        <v>288</v>
      </c>
    </row>
    <row r="11" spans="1:9" s="142" customFormat="1">
      <c r="A11" s="143" t="s">
        <v>310</v>
      </c>
      <c r="B11" s="144" t="s">
        <v>289</v>
      </c>
      <c r="C11" s="153">
        <v>1</v>
      </c>
      <c r="D11" s="141" t="s">
        <v>140</v>
      </c>
      <c r="E11" s="141">
        <v>19.29</v>
      </c>
      <c r="F11" s="141"/>
      <c r="G11" s="141">
        <f>C11*E11</f>
        <v>19.29</v>
      </c>
      <c r="H11" s="141"/>
    </row>
    <row r="12" spans="1:9" s="142" customFormat="1">
      <c r="A12" s="143" t="s">
        <v>310</v>
      </c>
      <c r="B12" s="144" t="s">
        <v>290</v>
      </c>
      <c r="C12" s="153"/>
      <c r="D12" s="141"/>
      <c r="E12" s="141"/>
      <c r="F12" s="141"/>
      <c r="G12" s="141">
        <f t="shared" ref="G12:G49" si="0">C12*E12</f>
        <v>0</v>
      </c>
      <c r="H12" s="141"/>
    </row>
    <row r="13" spans="1:9" s="142" customFormat="1">
      <c r="A13" s="143" t="s">
        <v>310</v>
      </c>
      <c r="B13" s="144" t="s">
        <v>291</v>
      </c>
      <c r="C13" s="153">
        <v>1</v>
      </c>
      <c r="D13" s="141" t="s">
        <v>140</v>
      </c>
      <c r="E13" s="141">
        <v>72.364999999999995</v>
      </c>
      <c r="F13" s="141"/>
      <c r="G13" s="141">
        <f t="shared" si="0"/>
        <v>72.364999999999995</v>
      </c>
      <c r="H13" s="141"/>
    </row>
    <row r="14" spans="1:9" s="142" customFormat="1">
      <c r="A14" s="143" t="s">
        <v>310</v>
      </c>
      <c r="B14" s="144" t="s">
        <v>292</v>
      </c>
      <c r="C14" s="153">
        <v>1</v>
      </c>
      <c r="D14" s="141" t="s">
        <v>140</v>
      </c>
      <c r="E14" s="141">
        <v>4.1020000000000003</v>
      </c>
      <c r="F14" s="141"/>
      <c r="G14" s="141">
        <f t="shared" si="0"/>
        <v>4.1020000000000003</v>
      </c>
      <c r="H14" s="141"/>
    </row>
    <row r="15" spans="1:9" s="142" customFormat="1">
      <c r="A15" s="143" t="s">
        <v>310</v>
      </c>
      <c r="B15" s="144" t="s">
        <v>293</v>
      </c>
      <c r="C15" s="153">
        <v>1</v>
      </c>
      <c r="D15" s="141" t="s">
        <v>140</v>
      </c>
      <c r="E15" s="141">
        <v>4.492</v>
      </c>
      <c r="F15" s="141"/>
      <c r="G15" s="141">
        <f t="shared" si="0"/>
        <v>4.492</v>
      </c>
      <c r="H15" s="141"/>
    </row>
    <row r="16" spans="1:9" s="142" customFormat="1">
      <c r="A16" s="143" t="s">
        <v>310</v>
      </c>
      <c r="B16" s="144" t="s">
        <v>294</v>
      </c>
      <c r="C16" s="153">
        <v>1</v>
      </c>
      <c r="D16" s="141" t="s">
        <v>140</v>
      </c>
      <c r="E16" s="141">
        <v>10.199999999999999</v>
      </c>
      <c r="F16" s="141"/>
      <c r="G16" s="141">
        <f t="shared" si="0"/>
        <v>10.199999999999999</v>
      </c>
      <c r="H16" s="141"/>
    </row>
    <row r="17" spans="1:8" s="142" customFormat="1">
      <c r="A17" s="143" t="s">
        <v>310</v>
      </c>
      <c r="B17" s="144" t="s">
        <v>295</v>
      </c>
      <c r="C17" s="153">
        <v>1</v>
      </c>
      <c r="D17" s="141" t="s">
        <v>140</v>
      </c>
      <c r="E17" s="141">
        <v>72.364999999999995</v>
      </c>
      <c r="F17" s="141"/>
      <c r="G17" s="141">
        <f t="shared" si="0"/>
        <v>72.364999999999995</v>
      </c>
      <c r="H17" s="141"/>
    </row>
    <row r="18" spans="1:8" s="142" customFormat="1">
      <c r="A18" s="143" t="s">
        <v>310</v>
      </c>
      <c r="B18" s="144" t="s">
        <v>296</v>
      </c>
      <c r="C18" s="153">
        <v>1</v>
      </c>
      <c r="D18" s="141" t="s">
        <v>140</v>
      </c>
      <c r="E18" s="141">
        <v>6.8277000000000001</v>
      </c>
      <c r="F18" s="141"/>
      <c r="G18" s="141">
        <f t="shared" si="0"/>
        <v>6.8277000000000001</v>
      </c>
      <c r="H18" s="141"/>
    </row>
    <row r="19" spans="1:8" s="142" customFormat="1">
      <c r="A19" s="143" t="s">
        <v>310</v>
      </c>
      <c r="B19" s="144" t="s">
        <v>297</v>
      </c>
      <c r="C19" s="153">
        <v>1</v>
      </c>
      <c r="D19" s="141" t="s">
        <v>140</v>
      </c>
      <c r="E19" s="141">
        <v>5.1017000000000001</v>
      </c>
      <c r="F19" s="141"/>
      <c r="G19" s="141">
        <f t="shared" si="0"/>
        <v>5.1017000000000001</v>
      </c>
      <c r="H19" s="141"/>
    </row>
    <row r="20" spans="1:8" s="142" customFormat="1">
      <c r="A20" s="143" t="s">
        <v>310</v>
      </c>
      <c r="B20" s="144" t="s">
        <v>298</v>
      </c>
      <c r="C20" s="153">
        <v>1</v>
      </c>
      <c r="D20" s="141" t="s">
        <v>140</v>
      </c>
      <c r="E20" s="141">
        <v>5.1020000000000003</v>
      </c>
      <c r="F20" s="141"/>
      <c r="G20" s="141">
        <f t="shared" si="0"/>
        <v>5.1020000000000003</v>
      </c>
      <c r="H20" s="141"/>
    </row>
    <row r="21" spans="1:8" s="142" customFormat="1">
      <c r="A21" s="143" t="s">
        <v>310</v>
      </c>
      <c r="B21" s="144" t="s">
        <v>297</v>
      </c>
      <c r="C21" s="153">
        <v>1</v>
      </c>
      <c r="D21" s="141" t="s">
        <v>140</v>
      </c>
      <c r="E21" s="141">
        <v>102.0337</v>
      </c>
      <c r="F21" s="141"/>
      <c r="G21" s="141">
        <f t="shared" si="0"/>
        <v>102.0337</v>
      </c>
      <c r="H21" s="141"/>
    </row>
    <row r="22" spans="1:8" s="142" customFormat="1">
      <c r="A22" s="143" t="s">
        <v>309</v>
      </c>
      <c r="B22" s="144" t="s">
        <v>299</v>
      </c>
      <c r="C22" s="153">
        <v>1</v>
      </c>
      <c r="D22" s="141" t="s">
        <v>140</v>
      </c>
      <c r="E22" s="141">
        <v>28.7</v>
      </c>
      <c r="F22" s="141"/>
      <c r="G22" s="141">
        <f t="shared" si="0"/>
        <v>28.7</v>
      </c>
      <c r="H22" s="141"/>
    </row>
    <row r="23" spans="1:8" s="142" customFormat="1">
      <c r="A23" s="143" t="s">
        <v>310</v>
      </c>
      <c r="B23" s="144" t="s">
        <v>300</v>
      </c>
      <c r="C23" s="153">
        <v>1</v>
      </c>
      <c r="D23" s="141" t="s">
        <v>140</v>
      </c>
      <c r="E23" s="141">
        <v>46.39</v>
      </c>
      <c r="F23" s="141"/>
      <c r="G23" s="141">
        <f t="shared" si="0"/>
        <v>46.39</v>
      </c>
      <c r="H23" s="141"/>
    </row>
    <row r="24" spans="1:8">
      <c r="C24" s="152"/>
      <c r="G24" s="105">
        <f t="shared" si="0"/>
        <v>0</v>
      </c>
    </row>
    <row r="25" spans="1:8">
      <c r="B25" s="107" t="s">
        <v>301</v>
      </c>
      <c r="C25" s="152"/>
      <c r="G25" s="105">
        <f t="shared" si="0"/>
        <v>0</v>
      </c>
    </row>
    <row r="26" spans="1:8">
      <c r="C26" s="152"/>
      <c r="G26" s="105">
        <f t="shared" si="0"/>
        <v>0</v>
      </c>
    </row>
    <row r="27" spans="1:8" s="142" customFormat="1">
      <c r="A27" s="143" t="s">
        <v>311</v>
      </c>
      <c r="B27" s="144" t="s">
        <v>302</v>
      </c>
      <c r="C27" s="153">
        <v>1</v>
      </c>
      <c r="D27" s="141" t="s">
        <v>140</v>
      </c>
      <c r="E27" s="141">
        <v>6.5259999999999998</v>
      </c>
      <c r="F27" s="141"/>
      <c r="G27" s="141">
        <f t="shared" si="0"/>
        <v>6.5259999999999998</v>
      </c>
      <c r="H27" s="141"/>
    </row>
    <row r="28" spans="1:8" s="142" customFormat="1">
      <c r="A28" s="143" t="s">
        <v>311</v>
      </c>
      <c r="B28" s="144" t="s">
        <v>303</v>
      </c>
      <c r="C28" s="153">
        <v>1</v>
      </c>
      <c r="D28" s="141" t="s">
        <v>140</v>
      </c>
      <c r="E28" s="141">
        <v>8.9659999999999993</v>
      </c>
      <c r="F28" s="141"/>
      <c r="G28" s="141">
        <f t="shared" si="0"/>
        <v>8.9659999999999993</v>
      </c>
      <c r="H28" s="141"/>
    </row>
    <row r="29" spans="1:8" s="142" customFormat="1">
      <c r="A29" s="143" t="s">
        <v>311</v>
      </c>
      <c r="B29" s="144" t="s">
        <v>304</v>
      </c>
      <c r="C29" s="153">
        <v>1</v>
      </c>
      <c r="D29" s="141" t="s">
        <v>140</v>
      </c>
      <c r="E29" s="141">
        <v>8.57</v>
      </c>
      <c r="F29" s="141"/>
      <c r="G29" s="141">
        <f t="shared" si="0"/>
        <v>8.57</v>
      </c>
      <c r="H29" s="141"/>
    </row>
    <row r="30" spans="1:8" s="142" customFormat="1">
      <c r="A30" s="143" t="s">
        <v>312</v>
      </c>
      <c r="B30" s="144" t="s">
        <v>305</v>
      </c>
      <c r="C30" s="153">
        <v>1</v>
      </c>
      <c r="D30" s="141" t="s">
        <v>140</v>
      </c>
      <c r="E30" s="141">
        <v>20.313800000000001</v>
      </c>
      <c r="F30" s="141"/>
      <c r="G30" s="141">
        <f t="shared" si="0"/>
        <v>20.313800000000001</v>
      </c>
      <c r="H30" s="141"/>
    </row>
    <row r="31" spans="1:8" s="142" customFormat="1">
      <c r="A31" s="143" t="s">
        <v>312</v>
      </c>
      <c r="B31" s="144" t="s">
        <v>308</v>
      </c>
      <c r="C31" s="153">
        <v>1</v>
      </c>
      <c r="D31" s="141" t="s">
        <v>140</v>
      </c>
      <c r="E31" s="141">
        <v>82.652000000000001</v>
      </c>
      <c r="F31" s="141"/>
      <c r="G31" s="141">
        <f t="shared" si="0"/>
        <v>82.652000000000001</v>
      </c>
      <c r="H31" s="141"/>
    </row>
    <row r="32" spans="1:8" s="142" customFormat="1">
      <c r="A32" s="143" t="s">
        <v>312</v>
      </c>
      <c r="B32" s="144" t="s">
        <v>306</v>
      </c>
      <c r="C32" s="153">
        <v>1</v>
      </c>
      <c r="D32" s="141" t="s">
        <v>140</v>
      </c>
      <c r="E32" s="141">
        <v>4.9680099999999996</v>
      </c>
      <c r="F32" s="141"/>
      <c r="G32" s="141">
        <f t="shared" si="0"/>
        <v>4.9680099999999996</v>
      </c>
      <c r="H32" s="141"/>
    </row>
    <row r="33" spans="1:8" s="142" customFormat="1">
      <c r="A33" s="143" t="s">
        <v>312</v>
      </c>
      <c r="B33" s="144" t="s">
        <v>307</v>
      </c>
      <c r="C33" s="153">
        <v>1</v>
      </c>
      <c r="D33" s="141" t="s">
        <v>140</v>
      </c>
      <c r="E33" s="141">
        <v>3.36</v>
      </c>
      <c r="F33" s="141"/>
      <c r="G33" s="141">
        <f t="shared" si="0"/>
        <v>3.36</v>
      </c>
      <c r="H33" s="141"/>
    </row>
    <row r="34" spans="1:8" s="142" customFormat="1">
      <c r="A34" s="143" t="s">
        <v>312</v>
      </c>
      <c r="B34" s="144" t="s">
        <v>296</v>
      </c>
      <c r="C34" s="153">
        <v>1</v>
      </c>
      <c r="D34" s="141" t="s">
        <v>140</v>
      </c>
      <c r="E34" s="141">
        <v>6.5940000000000003</v>
      </c>
      <c r="F34" s="141"/>
      <c r="G34" s="141">
        <f t="shared" si="0"/>
        <v>6.5940000000000003</v>
      </c>
      <c r="H34" s="141"/>
    </row>
    <row r="35" spans="1:8" s="142" customFormat="1">
      <c r="A35" s="143" t="s">
        <v>309</v>
      </c>
      <c r="B35" s="144" t="s">
        <v>299</v>
      </c>
      <c r="C35" s="153">
        <v>1</v>
      </c>
      <c r="D35" s="141" t="s">
        <v>140</v>
      </c>
      <c r="E35" s="141">
        <v>15.361000000000001</v>
      </c>
      <c r="F35" s="141"/>
      <c r="G35" s="141">
        <f t="shared" si="0"/>
        <v>15.361000000000001</v>
      </c>
      <c r="H35" s="141"/>
    </row>
    <row r="36" spans="1:8" s="142" customFormat="1">
      <c r="A36" s="143" t="s">
        <v>309</v>
      </c>
      <c r="B36" s="144" t="s">
        <v>313</v>
      </c>
      <c r="C36" s="153">
        <v>1</v>
      </c>
      <c r="D36" s="141" t="s">
        <v>140</v>
      </c>
      <c r="E36" s="141">
        <v>8.8000000000000007</v>
      </c>
      <c r="F36" s="141"/>
      <c r="G36" s="141">
        <f t="shared" si="0"/>
        <v>8.8000000000000007</v>
      </c>
      <c r="H36" s="141"/>
    </row>
    <row r="37" spans="1:8" s="142" customFormat="1">
      <c r="A37" s="143" t="s">
        <v>309</v>
      </c>
      <c r="B37" s="144" t="s">
        <v>314</v>
      </c>
      <c r="C37" s="153">
        <v>1</v>
      </c>
      <c r="D37" s="141" t="s">
        <v>140</v>
      </c>
      <c r="E37" s="141">
        <v>6.399</v>
      </c>
      <c r="F37" s="141"/>
      <c r="G37" s="141">
        <f t="shared" si="0"/>
        <v>6.399</v>
      </c>
      <c r="H37" s="141"/>
    </row>
    <row r="38" spans="1:8" s="142" customFormat="1">
      <c r="A38" s="143" t="s">
        <v>309</v>
      </c>
      <c r="B38" s="144" t="s">
        <v>315</v>
      </c>
      <c r="C38" s="153">
        <v>1</v>
      </c>
      <c r="D38" s="141" t="s">
        <v>140</v>
      </c>
      <c r="E38" s="141">
        <v>7.6006830000000001</v>
      </c>
      <c r="F38" s="141"/>
      <c r="G38" s="141">
        <f t="shared" si="0"/>
        <v>7.6006830000000001</v>
      </c>
      <c r="H38" s="141"/>
    </row>
    <row r="39" spans="1:8" s="142" customFormat="1">
      <c r="A39" s="143" t="s">
        <v>310</v>
      </c>
      <c r="B39" s="144" t="s">
        <v>316</v>
      </c>
      <c r="C39" s="153">
        <v>1</v>
      </c>
      <c r="D39" s="141" t="s">
        <v>140</v>
      </c>
      <c r="E39" s="141">
        <v>69.286041999999995</v>
      </c>
      <c r="F39" s="141"/>
      <c r="G39" s="141">
        <f t="shared" si="0"/>
        <v>69.286041999999995</v>
      </c>
      <c r="H39" s="141"/>
    </row>
    <row r="40" spans="1:8" s="142" customFormat="1">
      <c r="A40" s="143" t="s">
        <v>309</v>
      </c>
      <c r="B40" s="144" t="s">
        <v>317</v>
      </c>
      <c r="C40" s="153">
        <v>1</v>
      </c>
      <c r="D40" s="141" t="s">
        <v>140</v>
      </c>
      <c r="E40" s="141">
        <v>3.5</v>
      </c>
      <c r="F40" s="141"/>
      <c r="G40" s="141">
        <f t="shared" si="0"/>
        <v>3.5</v>
      </c>
      <c r="H40" s="141"/>
    </row>
    <row r="41" spans="1:8" s="142" customFormat="1">
      <c r="A41" s="143" t="s">
        <v>309</v>
      </c>
      <c r="B41" s="144" t="s">
        <v>318</v>
      </c>
      <c r="C41" s="153">
        <v>1</v>
      </c>
      <c r="D41" s="141" t="s">
        <v>140</v>
      </c>
      <c r="E41" s="141">
        <v>9.5</v>
      </c>
      <c r="F41" s="141"/>
      <c r="G41" s="141">
        <f t="shared" si="0"/>
        <v>9.5</v>
      </c>
      <c r="H41" s="141"/>
    </row>
    <row r="42" spans="1:8" s="142" customFormat="1">
      <c r="A42" s="143"/>
      <c r="B42" s="144" t="s">
        <v>319</v>
      </c>
      <c r="C42" s="153">
        <v>1</v>
      </c>
      <c r="D42" s="141" t="s">
        <v>140</v>
      </c>
      <c r="E42" s="141">
        <v>33.137999999999998</v>
      </c>
      <c r="F42" s="141"/>
      <c r="G42" s="141">
        <f t="shared" si="0"/>
        <v>33.137999999999998</v>
      </c>
      <c r="H42" s="141"/>
    </row>
    <row r="43" spans="1:8">
      <c r="C43" s="152"/>
      <c r="G43" s="105">
        <f t="shared" si="0"/>
        <v>0</v>
      </c>
    </row>
    <row r="44" spans="1:8">
      <c r="A44" s="145" t="s">
        <v>287</v>
      </c>
      <c r="B44" s="146" t="s">
        <v>139</v>
      </c>
      <c r="C44" s="152"/>
    </row>
    <row r="45" spans="1:8" s="142" customFormat="1">
      <c r="A45" s="143"/>
      <c r="B45" s="144" t="s">
        <v>320</v>
      </c>
      <c r="C45" s="153"/>
      <c r="D45" s="141"/>
      <c r="E45" s="141"/>
      <c r="F45" s="141"/>
      <c r="G45" s="141">
        <f>SUM(G11:G43)</f>
        <v>672.50363499999992</v>
      </c>
      <c r="H45" s="141"/>
    </row>
    <row r="46" spans="1:8" s="142" customFormat="1">
      <c r="A46" s="143"/>
      <c r="B46" s="144"/>
      <c r="C46" s="153"/>
      <c r="D46" s="141"/>
      <c r="E46" s="141"/>
      <c r="F46" s="141"/>
      <c r="G46" s="141">
        <f t="shared" si="0"/>
        <v>0</v>
      </c>
      <c r="H46" s="141"/>
    </row>
    <row r="47" spans="1:8" s="142" customFormat="1">
      <c r="A47" s="143"/>
      <c r="B47" s="146" t="s">
        <v>321</v>
      </c>
      <c r="C47" s="153"/>
      <c r="D47" s="141"/>
      <c r="E47" s="141"/>
      <c r="F47" s="141"/>
      <c r="G47" s="141">
        <f t="shared" si="0"/>
        <v>0</v>
      </c>
      <c r="H47" s="141"/>
    </row>
    <row r="48" spans="1:8" s="142" customFormat="1">
      <c r="A48" s="143"/>
      <c r="B48" s="146" t="s">
        <v>322</v>
      </c>
      <c r="C48" s="153"/>
      <c r="D48" s="141"/>
      <c r="E48" s="141"/>
      <c r="F48" s="141"/>
      <c r="G48" s="141">
        <f t="shared" si="0"/>
        <v>0</v>
      </c>
      <c r="H48" s="141"/>
    </row>
    <row r="49" spans="1:8" s="142" customFormat="1">
      <c r="A49" s="143"/>
      <c r="B49" s="146" t="s">
        <v>335</v>
      </c>
      <c r="C49" s="141">
        <f>105.15-100.55</f>
        <v>4.6000000000000085</v>
      </c>
      <c r="D49" s="141"/>
      <c r="E49" s="141"/>
      <c r="F49" s="141"/>
      <c r="G49" s="141">
        <f t="shared" si="0"/>
        <v>0</v>
      </c>
      <c r="H49" s="141"/>
    </row>
    <row r="50" spans="1:8" s="142" customFormat="1" ht="28.8">
      <c r="A50" s="143"/>
      <c r="B50" s="144" t="s">
        <v>325</v>
      </c>
      <c r="C50" s="153">
        <v>1</v>
      </c>
      <c r="D50" s="141">
        <v>23.721</v>
      </c>
      <c r="E50" s="141">
        <v>2.1</v>
      </c>
      <c r="F50" s="141"/>
      <c r="G50" s="141">
        <f>C50*D50*E50</f>
        <v>49.814100000000003</v>
      </c>
      <c r="H50" s="141"/>
    </row>
    <row r="51" spans="1:8" s="142" customFormat="1">
      <c r="A51" s="143"/>
      <c r="B51" s="144" t="s">
        <v>324</v>
      </c>
      <c r="C51" s="153">
        <v>-2</v>
      </c>
      <c r="D51" s="141">
        <v>1</v>
      </c>
      <c r="E51" s="141">
        <v>2.4</v>
      </c>
      <c r="F51" s="141"/>
      <c r="G51" s="141">
        <f t="shared" ref="G51:G129" si="1">C51*D51*E51</f>
        <v>-4.8</v>
      </c>
      <c r="H51" s="141"/>
    </row>
    <row r="52" spans="1:8" s="142" customFormat="1">
      <c r="A52" s="143"/>
      <c r="B52" s="144" t="s">
        <v>291</v>
      </c>
      <c r="C52" s="153">
        <v>1</v>
      </c>
      <c r="D52" s="141">
        <v>55.326999999999998</v>
      </c>
      <c r="E52" s="141">
        <v>2.1</v>
      </c>
      <c r="F52" s="141"/>
      <c r="G52" s="141">
        <f t="shared" si="1"/>
        <v>116.1867</v>
      </c>
      <c r="H52" s="141"/>
    </row>
    <row r="53" spans="1:8" s="142" customFormat="1">
      <c r="A53" s="143"/>
      <c r="B53" s="144" t="s">
        <v>326</v>
      </c>
      <c r="C53" s="153"/>
      <c r="D53" s="141"/>
      <c r="E53" s="141"/>
      <c r="F53" s="141"/>
      <c r="G53" s="141">
        <f t="shared" si="1"/>
        <v>0</v>
      </c>
      <c r="H53" s="141"/>
    </row>
    <row r="54" spans="1:8" s="142" customFormat="1">
      <c r="A54" s="143"/>
      <c r="B54" s="144" t="s">
        <v>327</v>
      </c>
      <c r="C54" s="153">
        <v>-4</v>
      </c>
      <c r="D54" s="141">
        <v>1</v>
      </c>
      <c r="E54" s="141">
        <v>2.4</v>
      </c>
      <c r="F54" s="141"/>
      <c r="G54" s="141">
        <f t="shared" si="1"/>
        <v>-9.6</v>
      </c>
      <c r="H54" s="141"/>
    </row>
    <row r="55" spans="1:8" s="142" customFormat="1">
      <c r="A55" s="143"/>
      <c r="B55" s="144" t="s">
        <v>328</v>
      </c>
      <c r="C55" s="153">
        <v>-1</v>
      </c>
      <c r="D55" s="141">
        <v>1.7</v>
      </c>
      <c r="E55" s="141">
        <v>2.4</v>
      </c>
      <c r="F55" s="141"/>
      <c r="G55" s="141">
        <f t="shared" si="1"/>
        <v>-4.08</v>
      </c>
      <c r="H55" s="141"/>
    </row>
    <row r="56" spans="1:8" s="142" customFormat="1">
      <c r="A56" s="143"/>
      <c r="B56" s="144" t="s">
        <v>293</v>
      </c>
      <c r="C56" s="153">
        <v>1</v>
      </c>
      <c r="D56" s="141">
        <v>8.86</v>
      </c>
      <c r="E56" s="141">
        <v>2.1</v>
      </c>
      <c r="F56" s="141"/>
      <c r="G56" s="141">
        <f t="shared" si="1"/>
        <v>18.605999999999998</v>
      </c>
      <c r="H56" s="141"/>
    </row>
    <row r="57" spans="1:8" s="142" customFormat="1">
      <c r="A57" s="143"/>
      <c r="B57" s="144" t="s">
        <v>326</v>
      </c>
      <c r="C57" s="153"/>
      <c r="D57" s="141"/>
      <c r="E57" s="141"/>
      <c r="F57" s="141"/>
      <c r="G57" s="141">
        <f t="shared" si="1"/>
        <v>0</v>
      </c>
      <c r="H57" s="141"/>
    </row>
    <row r="58" spans="1:8" s="142" customFormat="1">
      <c r="A58" s="143"/>
      <c r="B58" s="144" t="s">
        <v>327</v>
      </c>
      <c r="C58" s="153">
        <v>-1</v>
      </c>
      <c r="D58" s="141">
        <v>1</v>
      </c>
      <c r="E58" s="141">
        <v>2.4</v>
      </c>
      <c r="F58" s="141"/>
      <c r="G58" s="141">
        <f t="shared" si="1"/>
        <v>-2.4</v>
      </c>
      <c r="H58" s="141"/>
    </row>
    <row r="59" spans="1:8" s="142" customFormat="1">
      <c r="A59" s="143"/>
      <c r="B59" s="144" t="s">
        <v>294</v>
      </c>
      <c r="C59" s="153">
        <v>1</v>
      </c>
      <c r="D59" s="141">
        <v>16.38</v>
      </c>
      <c r="E59" s="141">
        <v>2.1</v>
      </c>
      <c r="F59" s="141"/>
      <c r="G59" s="141">
        <f t="shared" si="1"/>
        <v>34.397999999999996</v>
      </c>
      <c r="H59" s="141"/>
    </row>
    <row r="60" spans="1:8" s="142" customFormat="1">
      <c r="A60" s="143"/>
      <c r="B60" s="144" t="s">
        <v>296</v>
      </c>
      <c r="C60" s="153">
        <v>1</v>
      </c>
      <c r="D60" s="141">
        <v>12.19</v>
      </c>
      <c r="E60" s="141">
        <v>2.1</v>
      </c>
      <c r="F60" s="141"/>
      <c r="G60" s="141">
        <f t="shared" si="1"/>
        <v>25.599</v>
      </c>
      <c r="H60" s="141"/>
    </row>
    <row r="61" spans="1:8" s="142" customFormat="1">
      <c r="A61" s="143"/>
      <c r="B61" s="144" t="s">
        <v>326</v>
      </c>
      <c r="C61" s="153"/>
      <c r="D61" s="141"/>
      <c r="E61" s="141"/>
      <c r="F61" s="141"/>
      <c r="G61" s="141">
        <f t="shared" si="1"/>
        <v>0</v>
      </c>
      <c r="H61" s="141"/>
    </row>
    <row r="62" spans="1:8" s="142" customFormat="1">
      <c r="A62" s="143"/>
      <c r="B62" s="144" t="s">
        <v>327</v>
      </c>
      <c r="C62" s="153">
        <v>-1</v>
      </c>
      <c r="D62" s="141">
        <v>1</v>
      </c>
      <c r="E62" s="141">
        <v>2.4</v>
      </c>
      <c r="F62" s="141"/>
      <c r="G62" s="141">
        <f t="shared" si="1"/>
        <v>-2.4</v>
      </c>
      <c r="H62" s="141"/>
    </row>
    <row r="63" spans="1:8" s="142" customFormat="1">
      <c r="A63" s="143"/>
      <c r="B63" s="144" t="s">
        <v>297</v>
      </c>
      <c r="C63" s="153">
        <v>1</v>
      </c>
      <c r="D63" s="141">
        <v>9.2010000000000005</v>
      </c>
      <c r="E63" s="141">
        <v>2.1</v>
      </c>
      <c r="F63" s="141"/>
      <c r="G63" s="141">
        <f t="shared" si="1"/>
        <v>19.322100000000002</v>
      </c>
      <c r="H63" s="141"/>
    </row>
    <row r="64" spans="1:8" s="142" customFormat="1">
      <c r="A64" s="143"/>
      <c r="B64" s="144" t="s">
        <v>298</v>
      </c>
      <c r="C64" s="153">
        <v>1</v>
      </c>
      <c r="D64" s="141">
        <v>9.202</v>
      </c>
      <c r="E64" s="141">
        <v>2.1</v>
      </c>
      <c r="F64" s="141"/>
      <c r="G64" s="141">
        <f t="shared" si="1"/>
        <v>19.324200000000001</v>
      </c>
      <c r="H64" s="141"/>
    </row>
    <row r="65" spans="1:8" s="142" customFormat="1">
      <c r="A65" s="143"/>
      <c r="B65" s="144" t="s">
        <v>297</v>
      </c>
      <c r="C65" s="153">
        <v>1</v>
      </c>
      <c r="D65" s="141">
        <v>53.24</v>
      </c>
      <c r="E65" s="141">
        <v>2.1</v>
      </c>
      <c r="F65" s="141"/>
      <c r="G65" s="141">
        <f t="shared" si="1"/>
        <v>111.804</v>
      </c>
      <c r="H65" s="141"/>
    </row>
    <row r="66" spans="1:8" s="142" customFormat="1">
      <c r="A66" s="143"/>
      <c r="B66" s="144" t="s">
        <v>326</v>
      </c>
      <c r="C66" s="153"/>
      <c r="D66" s="141"/>
      <c r="E66" s="141"/>
      <c r="F66" s="141"/>
      <c r="G66" s="141">
        <f t="shared" si="1"/>
        <v>0</v>
      </c>
      <c r="H66" s="141"/>
    </row>
    <row r="67" spans="1:8" s="142" customFormat="1">
      <c r="A67" s="143"/>
      <c r="B67" s="144" t="s">
        <v>327</v>
      </c>
      <c r="C67" s="153">
        <v>-1</v>
      </c>
      <c r="D67" s="141">
        <v>1</v>
      </c>
      <c r="E67" s="141">
        <v>2.4</v>
      </c>
      <c r="F67" s="141"/>
      <c r="G67" s="141">
        <f t="shared" si="1"/>
        <v>-2.4</v>
      </c>
      <c r="H67" s="141"/>
    </row>
    <row r="68" spans="1:8" s="142" customFormat="1">
      <c r="A68" s="143"/>
      <c r="B68" s="144" t="s">
        <v>329</v>
      </c>
      <c r="C68" s="153">
        <v>-1</v>
      </c>
      <c r="D68" s="141">
        <v>1.7</v>
      </c>
      <c r="E68" s="141">
        <v>2.4</v>
      </c>
      <c r="F68" s="141"/>
      <c r="G68" s="141">
        <f t="shared" si="1"/>
        <v>-4.08</v>
      </c>
      <c r="H68" s="141"/>
    </row>
    <row r="69" spans="1:8" s="142" customFormat="1">
      <c r="A69" s="143"/>
      <c r="B69" s="144" t="s">
        <v>299</v>
      </c>
      <c r="C69" s="153">
        <v>1</v>
      </c>
      <c r="D69" s="141">
        <v>22.58</v>
      </c>
      <c r="E69" s="141">
        <v>2.1</v>
      </c>
      <c r="F69" s="141"/>
      <c r="G69" s="141">
        <f t="shared" si="1"/>
        <v>47.417999999999999</v>
      </c>
      <c r="H69" s="141"/>
    </row>
    <row r="70" spans="1:8" s="142" customFormat="1">
      <c r="A70" s="143"/>
      <c r="B70" s="144" t="s">
        <v>326</v>
      </c>
      <c r="C70" s="153"/>
      <c r="D70" s="141"/>
      <c r="E70" s="141"/>
      <c r="F70" s="141"/>
      <c r="G70" s="141">
        <f t="shared" si="1"/>
        <v>0</v>
      </c>
      <c r="H70" s="141"/>
    </row>
    <row r="71" spans="1:8" s="142" customFormat="1">
      <c r="A71" s="143"/>
      <c r="B71" s="144" t="s">
        <v>327</v>
      </c>
      <c r="C71" s="153">
        <v>-1</v>
      </c>
      <c r="D71" s="141">
        <v>1</v>
      </c>
      <c r="E71" s="141">
        <v>2.4</v>
      </c>
      <c r="F71" s="141"/>
      <c r="G71" s="141">
        <f t="shared" si="1"/>
        <v>-2.4</v>
      </c>
      <c r="H71" s="141"/>
    </row>
    <row r="72" spans="1:8" s="142" customFormat="1">
      <c r="A72" s="143"/>
      <c r="B72" s="144" t="s">
        <v>300</v>
      </c>
      <c r="C72" s="153">
        <v>1</v>
      </c>
      <c r="D72" s="141">
        <v>32.256</v>
      </c>
      <c r="E72" s="141">
        <v>2.1</v>
      </c>
      <c r="F72" s="141"/>
      <c r="G72" s="141">
        <f t="shared" si="1"/>
        <v>67.7376</v>
      </c>
      <c r="H72" s="141"/>
    </row>
    <row r="73" spans="1:8" s="142" customFormat="1">
      <c r="A73" s="143"/>
      <c r="B73" s="144"/>
      <c r="C73" s="153"/>
      <c r="D73" s="141"/>
      <c r="E73" s="141"/>
      <c r="F73" s="141"/>
      <c r="G73" s="141">
        <f t="shared" si="1"/>
        <v>0</v>
      </c>
      <c r="H73" s="141"/>
    </row>
    <row r="74" spans="1:8" s="142" customFormat="1">
      <c r="A74" s="143"/>
      <c r="B74" s="146" t="s">
        <v>330</v>
      </c>
      <c r="C74" s="153"/>
      <c r="D74" s="141"/>
      <c r="E74" s="141"/>
      <c r="F74" s="141"/>
      <c r="G74" s="141">
        <f t="shared" si="1"/>
        <v>0</v>
      </c>
      <c r="H74" s="141"/>
    </row>
    <row r="75" spans="1:8" s="142" customFormat="1">
      <c r="A75" s="143"/>
      <c r="B75" s="144"/>
      <c r="C75" s="153"/>
      <c r="D75" s="141"/>
      <c r="E75" s="141"/>
      <c r="F75" s="141"/>
      <c r="G75" s="141">
        <f t="shared" si="1"/>
        <v>0</v>
      </c>
      <c r="H75" s="141"/>
    </row>
    <row r="76" spans="1:8" s="142" customFormat="1">
      <c r="A76" s="143"/>
      <c r="B76" s="144" t="s">
        <v>302</v>
      </c>
      <c r="C76" s="153">
        <v>1</v>
      </c>
      <c r="D76" s="141">
        <v>11.561999999999999</v>
      </c>
      <c r="E76" s="141">
        <v>2.1</v>
      </c>
      <c r="F76" s="141"/>
      <c r="G76" s="141">
        <f t="shared" si="1"/>
        <v>24.280200000000001</v>
      </c>
      <c r="H76" s="141"/>
    </row>
    <row r="77" spans="1:8" s="142" customFormat="1">
      <c r="A77" s="143"/>
      <c r="B77" s="144" t="s">
        <v>326</v>
      </c>
      <c r="C77" s="153"/>
      <c r="D77" s="141"/>
      <c r="E77" s="141"/>
      <c r="F77" s="141"/>
      <c r="G77" s="141">
        <f t="shared" si="1"/>
        <v>0</v>
      </c>
      <c r="H77" s="141"/>
    </row>
    <row r="78" spans="1:8" s="142" customFormat="1">
      <c r="A78" s="143"/>
      <c r="B78" s="144" t="s">
        <v>331</v>
      </c>
      <c r="C78" s="153">
        <v>-1</v>
      </c>
      <c r="D78" s="141">
        <v>0.9</v>
      </c>
      <c r="E78" s="141">
        <v>2.4</v>
      </c>
      <c r="F78" s="141"/>
      <c r="G78" s="141">
        <f t="shared" si="1"/>
        <v>-2.16</v>
      </c>
      <c r="H78" s="141"/>
    </row>
    <row r="79" spans="1:8" s="142" customFormat="1">
      <c r="A79" s="143"/>
      <c r="B79" s="144" t="s">
        <v>303</v>
      </c>
      <c r="C79" s="153">
        <v>1</v>
      </c>
      <c r="D79" s="141">
        <v>12.343</v>
      </c>
      <c r="E79" s="141">
        <v>2.1</v>
      </c>
      <c r="F79" s="141"/>
      <c r="G79" s="141">
        <f t="shared" si="1"/>
        <v>25.920300000000001</v>
      </c>
      <c r="H79" s="141"/>
    </row>
    <row r="80" spans="1:8" s="142" customFormat="1">
      <c r="A80" s="143"/>
      <c r="B80" s="144" t="s">
        <v>326</v>
      </c>
      <c r="C80" s="153"/>
      <c r="D80" s="141"/>
      <c r="E80" s="141"/>
      <c r="F80" s="141"/>
      <c r="G80" s="141">
        <f t="shared" si="1"/>
        <v>0</v>
      </c>
      <c r="H80" s="141"/>
    </row>
    <row r="81" spans="1:8" s="142" customFormat="1">
      <c r="A81" s="143"/>
      <c r="B81" s="144" t="s">
        <v>331</v>
      </c>
      <c r="C81" s="153">
        <v>-1</v>
      </c>
      <c r="D81" s="141">
        <v>0.9</v>
      </c>
      <c r="E81" s="141">
        <v>2.4</v>
      </c>
      <c r="F81" s="141"/>
      <c r="G81" s="141">
        <f t="shared" si="1"/>
        <v>-2.16</v>
      </c>
      <c r="H81" s="141"/>
    </row>
    <row r="82" spans="1:8" s="142" customFormat="1">
      <c r="A82" s="143"/>
      <c r="B82" s="144" t="s">
        <v>304</v>
      </c>
      <c r="C82" s="153">
        <v>1</v>
      </c>
      <c r="D82" s="141">
        <v>12.105</v>
      </c>
      <c r="E82" s="141">
        <v>2.1</v>
      </c>
      <c r="F82" s="141"/>
      <c r="G82" s="141">
        <f t="shared" si="1"/>
        <v>25.420500000000001</v>
      </c>
      <c r="H82" s="141"/>
    </row>
    <row r="83" spans="1:8" s="142" customFormat="1">
      <c r="A83" s="143"/>
      <c r="B83" s="144" t="s">
        <v>326</v>
      </c>
      <c r="C83" s="153"/>
      <c r="D83" s="141"/>
      <c r="E83" s="141"/>
      <c r="F83" s="141"/>
      <c r="G83" s="141">
        <f t="shared" si="1"/>
        <v>0</v>
      </c>
      <c r="H83" s="141"/>
    </row>
    <row r="84" spans="1:8" s="142" customFormat="1">
      <c r="A84" s="143"/>
      <c r="B84" s="144" t="s">
        <v>331</v>
      </c>
      <c r="C84" s="153">
        <v>-2</v>
      </c>
      <c r="D84" s="141">
        <v>0.9</v>
      </c>
      <c r="E84" s="141">
        <v>2.4</v>
      </c>
      <c r="F84" s="141"/>
      <c r="G84" s="141">
        <f t="shared" si="1"/>
        <v>-4.32</v>
      </c>
      <c r="H84" s="141"/>
    </row>
    <row r="85" spans="1:8" s="142" customFormat="1">
      <c r="A85" s="143"/>
      <c r="B85" s="144" t="s">
        <v>332</v>
      </c>
      <c r="C85" s="153">
        <v>1</v>
      </c>
      <c r="D85" s="141">
        <v>18.419</v>
      </c>
      <c r="E85" s="141">
        <v>2.1</v>
      </c>
      <c r="F85" s="141"/>
      <c r="G85" s="141">
        <f t="shared" si="1"/>
        <v>38.679900000000004</v>
      </c>
      <c r="H85" s="141"/>
    </row>
    <row r="86" spans="1:8" s="142" customFormat="1">
      <c r="A86" s="143"/>
      <c r="B86" s="144" t="s">
        <v>326</v>
      </c>
      <c r="C86" s="153"/>
      <c r="D86" s="141"/>
      <c r="E86" s="141"/>
      <c r="F86" s="141"/>
      <c r="G86" s="141">
        <f t="shared" si="1"/>
        <v>0</v>
      </c>
      <c r="H86" s="141"/>
    </row>
    <row r="87" spans="1:8" s="142" customFormat="1">
      <c r="A87" s="143"/>
      <c r="B87" s="144"/>
      <c r="C87" s="153">
        <v>-1</v>
      </c>
      <c r="D87" s="141">
        <v>1.423</v>
      </c>
      <c r="E87" s="141">
        <v>3</v>
      </c>
      <c r="F87" s="141"/>
      <c r="G87" s="141">
        <f t="shared" si="1"/>
        <v>-4.2690000000000001</v>
      </c>
      <c r="H87" s="141"/>
    </row>
    <row r="88" spans="1:8" s="142" customFormat="1">
      <c r="A88" s="143"/>
      <c r="B88" s="144" t="s">
        <v>333</v>
      </c>
      <c r="C88" s="153">
        <v>-1</v>
      </c>
      <c r="D88" s="141">
        <v>1</v>
      </c>
      <c r="E88" s="141">
        <v>2.4</v>
      </c>
      <c r="F88" s="141"/>
      <c r="G88" s="141">
        <f t="shared" si="1"/>
        <v>-2.4</v>
      </c>
      <c r="H88" s="141"/>
    </row>
    <row r="89" spans="1:8" s="142" customFormat="1">
      <c r="A89" s="143"/>
      <c r="B89" s="144"/>
      <c r="C89" s="153">
        <v>-1</v>
      </c>
      <c r="D89" s="141">
        <v>2.181</v>
      </c>
      <c r="E89" s="141">
        <v>3</v>
      </c>
      <c r="F89" s="141"/>
      <c r="G89" s="141">
        <f t="shared" si="1"/>
        <v>-6.5430000000000001</v>
      </c>
      <c r="H89" s="141"/>
    </row>
    <row r="90" spans="1:8" s="142" customFormat="1">
      <c r="A90" s="143"/>
      <c r="B90" s="144" t="s">
        <v>334</v>
      </c>
      <c r="C90" s="153">
        <v>1</v>
      </c>
      <c r="D90" s="141">
        <v>12.583</v>
      </c>
      <c r="E90" s="141">
        <v>2.1</v>
      </c>
      <c r="F90" s="141"/>
      <c r="G90" s="141">
        <f t="shared" si="1"/>
        <v>26.424300000000002</v>
      </c>
      <c r="H90" s="141"/>
    </row>
    <row r="91" spans="1:8" s="142" customFormat="1">
      <c r="A91" s="143"/>
      <c r="B91" s="144" t="s">
        <v>326</v>
      </c>
      <c r="C91" s="153"/>
      <c r="D91" s="141"/>
      <c r="E91" s="141"/>
      <c r="F91" s="141"/>
      <c r="G91" s="141">
        <f t="shared" si="1"/>
        <v>0</v>
      </c>
      <c r="H91" s="141"/>
    </row>
    <row r="92" spans="1:8" s="142" customFormat="1">
      <c r="A92" s="143"/>
      <c r="B92" s="144"/>
      <c r="C92" s="153">
        <v>-1</v>
      </c>
      <c r="D92" s="141">
        <v>1</v>
      </c>
      <c r="E92" s="141">
        <v>2.4</v>
      </c>
      <c r="F92" s="141"/>
      <c r="G92" s="141">
        <f t="shared" si="1"/>
        <v>-2.4</v>
      </c>
      <c r="H92" s="141"/>
    </row>
    <row r="93" spans="1:8" s="142" customFormat="1">
      <c r="A93" s="143"/>
      <c r="B93" s="144" t="s">
        <v>306</v>
      </c>
      <c r="C93" s="153">
        <v>1</v>
      </c>
      <c r="D93" s="141">
        <v>9.7859999999999996</v>
      </c>
      <c r="E93" s="141">
        <v>2.1</v>
      </c>
      <c r="F93" s="141"/>
      <c r="G93" s="141">
        <f t="shared" si="1"/>
        <v>20.550599999999999</v>
      </c>
      <c r="H93" s="141"/>
    </row>
    <row r="94" spans="1:8" s="142" customFormat="1">
      <c r="A94" s="143"/>
      <c r="B94" s="144" t="s">
        <v>326</v>
      </c>
      <c r="C94" s="153"/>
      <c r="D94" s="141"/>
      <c r="E94" s="141"/>
      <c r="F94" s="141"/>
      <c r="G94" s="141">
        <f t="shared" si="1"/>
        <v>0</v>
      </c>
      <c r="H94" s="141"/>
    </row>
    <row r="95" spans="1:8" s="142" customFormat="1">
      <c r="A95" s="143"/>
      <c r="B95" s="144"/>
      <c r="C95" s="153">
        <v>-1</v>
      </c>
      <c r="D95" s="141">
        <v>1</v>
      </c>
      <c r="E95" s="141">
        <v>2.4</v>
      </c>
      <c r="F95" s="141"/>
      <c r="G95" s="141">
        <f t="shared" si="1"/>
        <v>-2.4</v>
      </c>
      <c r="H95" s="141"/>
    </row>
    <row r="96" spans="1:8" s="142" customFormat="1">
      <c r="A96" s="143"/>
      <c r="B96" s="144" t="s">
        <v>307</v>
      </c>
      <c r="C96" s="153">
        <v>1</v>
      </c>
      <c r="D96" s="141">
        <v>7.4960000000000004</v>
      </c>
      <c r="E96" s="141">
        <v>2.1</v>
      </c>
      <c r="F96" s="141"/>
      <c r="G96" s="141">
        <f t="shared" si="1"/>
        <v>15.741600000000002</v>
      </c>
      <c r="H96" s="141"/>
    </row>
    <row r="97" spans="1:8" s="142" customFormat="1">
      <c r="A97" s="143"/>
      <c r="B97" s="144" t="s">
        <v>326</v>
      </c>
      <c r="C97" s="153"/>
      <c r="D97" s="141"/>
      <c r="E97" s="141"/>
      <c r="F97" s="141"/>
      <c r="G97" s="141">
        <f t="shared" si="1"/>
        <v>0</v>
      </c>
      <c r="H97" s="141"/>
    </row>
    <row r="98" spans="1:8" s="142" customFormat="1">
      <c r="A98" s="143"/>
      <c r="B98" s="144"/>
      <c r="C98" s="153">
        <v>-1</v>
      </c>
      <c r="D98" s="141">
        <v>1.423</v>
      </c>
      <c r="E98" s="141">
        <v>4.5999999999999996</v>
      </c>
      <c r="F98" s="141"/>
      <c r="G98" s="141">
        <f t="shared" si="1"/>
        <v>-6.5457999999999998</v>
      </c>
      <c r="H98" s="141"/>
    </row>
    <row r="99" spans="1:8" s="142" customFormat="1">
      <c r="A99" s="143"/>
      <c r="B99" s="144" t="s">
        <v>296</v>
      </c>
      <c r="C99" s="153">
        <v>1</v>
      </c>
      <c r="D99" s="141">
        <v>10.801</v>
      </c>
      <c r="E99" s="141">
        <v>2.1</v>
      </c>
      <c r="F99" s="141"/>
      <c r="G99" s="141">
        <f t="shared" si="1"/>
        <v>22.682100000000002</v>
      </c>
      <c r="H99" s="141"/>
    </row>
    <row r="100" spans="1:8" s="142" customFormat="1">
      <c r="A100" s="143"/>
      <c r="B100" s="144" t="s">
        <v>326</v>
      </c>
      <c r="C100" s="153"/>
      <c r="D100" s="141"/>
      <c r="E100" s="141"/>
      <c r="F100" s="141"/>
      <c r="G100" s="141">
        <f t="shared" si="1"/>
        <v>0</v>
      </c>
      <c r="H100" s="141"/>
    </row>
    <row r="101" spans="1:8" s="142" customFormat="1">
      <c r="A101" s="143"/>
      <c r="B101" s="144"/>
      <c r="C101" s="153">
        <v>-1</v>
      </c>
      <c r="D101" s="141">
        <v>1</v>
      </c>
      <c r="E101" s="141">
        <v>2.4</v>
      </c>
      <c r="F101" s="141"/>
      <c r="G101" s="141">
        <f t="shared" si="1"/>
        <v>-2.4</v>
      </c>
      <c r="H101" s="141"/>
    </row>
    <row r="102" spans="1:8" s="142" customFormat="1">
      <c r="A102" s="143"/>
      <c r="B102" s="144" t="s">
        <v>299</v>
      </c>
      <c r="C102" s="153">
        <v>1</v>
      </c>
      <c r="D102" s="141">
        <v>16.318000000000001</v>
      </c>
      <c r="E102" s="141">
        <v>2.41</v>
      </c>
      <c r="F102" s="141"/>
      <c r="G102" s="141">
        <f t="shared" si="1"/>
        <v>39.326380000000007</v>
      </c>
      <c r="H102" s="141"/>
    </row>
    <row r="103" spans="1:8" s="142" customFormat="1">
      <c r="A103" s="143"/>
      <c r="B103" s="144" t="s">
        <v>326</v>
      </c>
      <c r="C103" s="153"/>
      <c r="D103" s="141"/>
      <c r="E103" s="141"/>
      <c r="F103" s="141"/>
      <c r="G103" s="141">
        <f t="shared" si="1"/>
        <v>0</v>
      </c>
      <c r="H103" s="141"/>
    </row>
    <row r="104" spans="1:8" s="142" customFormat="1">
      <c r="A104" s="143"/>
      <c r="B104" s="144"/>
      <c r="C104" s="153">
        <v>-1</v>
      </c>
      <c r="D104" s="141">
        <v>1</v>
      </c>
      <c r="E104" s="141">
        <v>2.4</v>
      </c>
      <c r="F104" s="141"/>
      <c r="G104" s="141">
        <f t="shared" si="1"/>
        <v>-2.4</v>
      </c>
      <c r="H104" s="141"/>
    </row>
    <row r="105" spans="1:8" s="142" customFormat="1">
      <c r="A105" s="143"/>
      <c r="B105" s="144"/>
      <c r="C105" s="153">
        <v>-1</v>
      </c>
      <c r="D105" s="141">
        <v>1.1000000000000001</v>
      </c>
      <c r="E105" s="141">
        <v>2.4</v>
      </c>
      <c r="F105" s="141"/>
      <c r="G105" s="141">
        <f t="shared" si="1"/>
        <v>-2.64</v>
      </c>
      <c r="H105" s="141"/>
    </row>
    <row r="106" spans="1:8" s="142" customFormat="1">
      <c r="A106" s="143"/>
      <c r="B106" s="144" t="s">
        <v>313</v>
      </c>
      <c r="C106" s="153">
        <v>1</v>
      </c>
      <c r="D106" s="141">
        <v>11.999000000000001</v>
      </c>
      <c r="E106" s="141">
        <v>2.1</v>
      </c>
      <c r="F106" s="141"/>
      <c r="G106" s="141">
        <f t="shared" si="1"/>
        <v>25.197900000000001</v>
      </c>
      <c r="H106" s="141"/>
    </row>
    <row r="107" spans="1:8" s="142" customFormat="1">
      <c r="A107" s="143"/>
      <c r="B107" s="144" t="s">
        <v>326</v>
      </c>
      <c r="C107" s="153"/>
      <c r="D107" s="141"/>
      <c r="E107" s="141"/>
      <c r="F107" s="141"/>
      <c r="G107" s="141">
        <f t="shared" si="1"/>
        <v>0</v>
      </c>
      <c r="H107" s="141"/>
    </row>
    <row r="108" spans="1:8" s="142" customFormat="1">
      <c r="A108" s="143"/>
      <c r="B108" s="144"/>
      <c r="C108" s="153">
        <v>-1</v>
      </c>
      <c r="D108" s="141">
        <v>1</v>
      </c>
      <c r="E108" s="141">
        <v>2.4</v>
      </c>
      <c r="F108" s="141"/>
      <c r="G108" s="141">
        <f t="shared" si="1"/>
        <v>-2.4</v>
      </c>
      <c r="H108" s="141"/>
    </row>
    <row r="109" spans="1:8" s="142" customFormat="1">
      <c r="A109" s="143"/>
      <c r="B109" s="144" t="s">
        <v>314</v>
      </c>
      <c r="C109" s="153">
        <v>1</v>
      </c>
      <c r="D109" s="141">
        <v>11.053000000000001</v>
      </c>
      <c r="E109" s="141">
        <v>2.1</v>
      </c>
      <c r="F109" s="141"/>
      <c r="G109" s="141">
        <f t="shared" si="1"/>
        <v>23.211300000000001</v>
      </c>
      <c r="H109" s="141"/>
    </row>
    <row r="110" spans="1:8" s="142" customFormat="1">
      <c r="A110" s="143"/>
      <c r="B110" s="144" t="s">
        <v>326</v>
      </c>
      <c r="C110" s="153"/>
      <c r="D110" s="141"/>
      <c r="E110" s="141"/>
      <c r="F110" s="141"/>
      <c r="G110" s="141">
        <f t="shared" si="1"/>
        <v>0</v>
      </c>
      <c r="H110" s="141"/>
    </row>
    <row r="111" spans="1:8" s="142" customFormat="1">
      <c r="A111" s="143"/>
      <c r="B111" s="144"/>
      <c r="C111" s="153">
        <v>-1</v>
      </c>
      <c r="D111" s="141">
        <v>0.95</v>
      </c>
      <c r="E111" s="141">
        <v>3</v>
      </c>
      <c r="F111" s="141"/>
      <c r="G111" s="141">
        <f t="shared" si="1"/>
        <v>-2.8499999999999996</v>
      </c>
      <c r="H111" s="141"/>
    </row>
    <row r="112" spans="1:8" s="142" customFormat="1">
      <c r="A112" s="143"/>
      <c r="B112" s="144" t="s">
        <v>315</v>
      </c>
      <c r="C112" s="153">
        <v>1</v>
      </c>
      <c r="D112" s="141">
        <v>11.298999999999999</v>
      </c>
      <c r="E112" s="141">
        <v>2.1</v>
      </c>
      <c r="F112" s="141"/>
      <c r="G112" s="141">
        <f t="shared" si="1"/>
        <v>23.727899999999998</v>
      </c>
      <c r="H112" s="141"/>
    </row>
    <row r="113" spans="1:8" s="142" customFormat="1">
      <c r="A113" s="143"/>
      <c r="B113" s="144" t="s">
        <v>326</v>
      </c>
      <c r="C113" s="153"/>
      <c r="D113" s="141"/>
      <c r="E113" s="141"/>
      <c r="F113" s="141"/>
      <c r="G113" s="141">
        <f t="shared" si="1"/>
        <v>0</v>
      </c>
      <c r="H113" s="141"/>
    </row>
    <row r="114" spans="1:8" s="142" customFormat="1">
      <c r="A114" s="143"/>
      <c r="B114" s="144"/>
      <c r="C114" s="153">
        <v>-1</v>
      </c>
      <c r="D114" s="141">
        <v>1</v>
      </c>
      <c r="E114" s="141">
        <v>3</v>
      </c>
      <c r="F114" s="141"/>
      <c r="G114" s="141">
        <f t="shared" si="1"/>
        <v>-3</v>
      </c>
      <c r="H114" s="141"/>
    </row>
    <row r="115" spans="1:8" s="142" customFormat="1">
      <c r="A115" s="143"/>
      <c r="B115" s="144" t="s">
        <v>316</v>
      </c>
      <c r="C115" s="153">
        <v>1</v>
      </c>
      <c r="D115" s="141">
        <v>39.975000000000001</v>
      </c>
      <c r="E115" s="141">
        <v>2.1</v>
      </c>
      <c r="F115" s="141"/>
      <c r="G115" s="141">
        <f t="shared" si="1"/>
        <v>83.947500000000005</v>
      </c>
      <c r="H115" s="141"/>
    </row>
    <row r="116" spans="1:8" s="142" customFormat="1">
      <c r="A116" s="143"/>
      <c r="B116" s="144" t="s">
        <v>326</v>
      </c>
      <c r="C116" s="153"/>
      <c r="D116" s="141"/>
      <c r="E116" s="141"/>
      <c r="F116" s="141"/>
      <c r="G116" s="141">
        <f t="shared" si="1"/>
        <v>0</v>
      </c>
      <c r="H116" s="141"/>
    </row>
    <row r="117" spans="1:8" s="142" customFormat="1">
      <c r="A117" s="143"/>
      <c r="B117" s="144"/>
      <c r="C117" s="153">
        <v>-1</v>
      </c>
      <c r="D117" s="141">
        <v>6.35</v>
      </c>
      <c r="E117" s="141">
        <v>4.5999999999999996</v>
      </c>
      <c r="F117" s="141"/>
      <c r="G117" s="141">
        <f t="shared" si="1"/>
        <v>-29.209999999999997</v>
      </c>
      <c r="H117" s="141"/>
    </row>
    <row r="118" spans="1:8" s="142" customFormat="1">
      <c r="A118" s="143"/>
      <c r="B118" s="144" t="s">
        <v>317</v>
      </c>
      <c r="C118" s="153">
        <v>1</v>
      </c>
      <c r="D118" s="141">
        <v>7.8</v>
      </c>
      <c r="E118" s="141">
        <v>2.1</v>
      </c>
      <c r="F118" s="141"/>
      <c r="G118" s="141">
        <f t="shared" si="1"/>
        <v>16.38</v>
      </c>
      <c r="H118" s="141"/>
    </row>
    <row r="119" spans="1:8" s="142" customFormat="1">
      <c r="A119" s="143"/>
      <c r="B119" s="144" t="s">
        <v>326</v>
      </c>
      <c r="C119" s="153"/>
      <c r="D119" s="141"/>
      <c r="E119" s="141"/>
      <c r="F119" s="141"/>
      <c r="G119" s="141">
        <f t="shared" si="1"/>
        <v>0</v>
      </c>
      <c r="H119" s="141"/>
    </row>
    <row r="120" spans="1:8" s="142" customFormat="1">
      <c r="A120" s="143"/>
      <c r="B120" s="144"/>
      <c r="C120" s="153">
        <v>-1</v>
      </c>
      <c r="D120" s="141">
        <v>1</v>
      </c>
      <c r="E120" s="141">
        <v>3</v>
      </c>
      <c r="F120" s="141"/>
      <c r="G120" s="141">
        <f t="shared" si="1"/>
        <v>-3</v>
      </c>
      <c r="H120" s="141"/>
    </row>
    <row r="121" spans="1:8" s="142" customFormat="1">
      <c r="A121" s="143"/>
      <c r="B121" s="144" t="s">
        <v>318</v>
      </c>
      <c r="C121" s="153">
        <v>1</v>
      </c>
      <c r="D121" s="141">
        <v>12.821</v>
      </c>
      <c r="E121" s="141">
        <v>2.1</v>
      </c>
      <c r="F121" s="141"/>
      <c r="G121" s="141">
        <f t="shared" si="1"/>
        <v>26.924099999999999</v>
      </c>
      <c r="H121" s="141"/>
    </row>
    <row r="122" spans="1:8" s="142" customFormat="1">
      <c r="A122" s="143"/>
      <c r="B122" s="144" t="s">
        <v>326</v>
      </c>
      <c r="C122" s="153"/>
      <c r="D122" s="141"/>
      <c r="E122" s="141"/>
      <c r="F122" s="141"/>
      <c r="G122" s="141">
        <f t="shared" si="1"/>
        <v>0</v>
      </c>
      <c r="H122" s="141"/>
    </row>
    <row r="123" spans="1:8" s="142" customFormat="1">
      <c r="A123" s="143"/>
      <c r="B123" s="144"/>
      <c r="C123" s="153">
        <v>-1</v>
      </c>
      <c r="D123" s="141">
        <v>1</v>
      </c>
      <c r="E123" s="141">
        <v>3</v>
      </c>
      <c r="F123" s="141"/>
      <c r="G123" s="141">
        <f t="shared" si="1"/>
        <v>-3</v>
      </c>
      <c r="H123" s="141"/>
    </row>
    <row r="124" spans="1:8" s="142" customFormat="1">
      <c r="A124" s="143"/>
      <c r="B124" s="144"/>
      <c r="C124" s="153">
        <v>-1</v>
      </c>
      <c r="D124" s="141">
        <v>1</v>
      </c>
      <c r="E124" s="141">
        <v>2.4</v>
      </c>
      <c r="F124" s="141"/>
      <c r="G124" s="141">
        <f t="shared" si="1"/>
        <v>-2.4</v>
      </c>
      <c r="H124" s="141"/>
    </row>
    <row r="125" spans="1:8" s="142" customFormat="1">
      <c r="A125" s="143"/>
      <c r="B125" s="144" t="s">
        <v>319</v>
      </c>
      <c r="C125" s="153">
        <v>1</v>
      </c>
      <c r="D125" s="141">
        <v>30.803999999999998</v>
      </c>
      <c r="E125" s="141">
        <v>2.1</v>
      </c>
      <c r="F125" s="141"/>
      <c r="G125" s="141">
        <f t="shared" si="1"/>
        <v>64.688400000000001</v>
      </c>
      <c r="H125" s="141"/>
    </row>
    <row r="126" spans="1:8" s="142" customFormat="1">
      <c r="A126" s="143"/>
      <c r="B126" s="144" t="s">
        <v>326</v>
      </c>
      <c r="C126" s="153"/>
      <c r="D126" s="141"/>
      <c r="E126" s="141"/>
      <c r="F126" s="141"/>
      <c r="G126" s="141">
        <f t="shared" si="1"/>
        <v>0</v>
      </c>
      <c r="H126" s="141"/>
    </row>
    <row r="127" spans="1:8" s="142" customFormat="1">
      <c r="A127" s="143"/>
      <c r="B127" s="144"/>
      <c r="C127" s="153">
        <v>-1</v>
      </c>
      <c r="D127" s="141">
        <v>1</v>
      </c>
      <c r="E127" s="141">
        <v>2.4</v>
      </c>
      <c r="F127" s="141"/>
      <c r="G127" s="141">
        <f t="shared" si="1"/>
        <v>-2.4</v>
      </c>
      <c r="H127" s="141"/>
    </row>
    <row r="128" spans="1:8">
      <c r="C128" s="152"/>
      <c r="G128" s="105">
        <f t="shared" si="1"/>
        <v>0</v>
      </c>
    </row>
    <row r="129" spans="1:8">
      <c r="C129" s="152"/>
      <c r="G129" s="105">
        <f t="shared" si="1"/>
        <v>0</v>
      </c>
    </row>
    <row r="130" spans="1:8">
      <c r="C130" s="152"/>
      <c r="G130" s="140">
        <f>SUM(G50:G129)</f>
        <v>892.25487999999996</v>
      </c>
      <c r="H130" s="139">
        <f>+ROUND(G130*1.05,0)</f>
        <v>937</v>
      </c>
    </row>
    <row r="131" spans="1:8">
      <c r="C131" s="152"/>
    </row>
    <row r="132" spans="1:8">
      <c r="C132" s="152"/>
    </row>
    <row r="133" spans="1:8" s="142" customFormat="1">
      <c r="A133" s="143"/>
      <c r="B133" s="146" t="s">
        <v>321</v>
      </c>
      <c r="C133" s="153"/>
      <c r="D133" s="141"/>
      <c r="E133" s="141"/>
      <c r="F133" s="141"/>
      <c r="G133" s="141"/>
      <c r="H133" s="141"/>
    </row>
    <row r="134" spans="1:8" s="142" customFormat="1">
      <c r="A134" s="143"/>
      <c r="B134" s="146" t="s">
        <v>322</v>
      </c>
      <c r="C134" s="153"/>
      <c r="D134" s="141"/>
      <c r="E134" s="141"/>
      <c r="F134" s="141"/>
      <c r="G134" s="141"/>
      <c r="H134" s="141"/>
    </row>
    <row r="135" spans="1:8" s="142" customFormat="1">
      <c r="A135" s="143"/>
      <c r="B135" s="146" t="s">
        <v>336</v>
      </c>
      <c r="C135" s="141">
        <f>105.15-100.55</f>
        <v>4.6000000000000085</v>
      </c>
      <c r="D135" s="141"/>
      <c r="E135" s="141"/>
      <c r="F135" s="141"/>
      <c r="G135" s="141"/>
      <c r="H135" s="141"/>
    </row>
    <row r="136" spans="1:8" s="142" customFormat="1">
      <c r="A136" s="143"/>
      <c r="B136" s="144" t="s">
        <v>323</v>
      </c>
      <c r="C136" s="153">
        <v>1</v>
      </c>
      <c r="D136" s="141">
        <v>23.721</v>
      </c>
      <c r="E136" s="141">
        <f>+(4.6-0.1-2.1)</f>
        <v>2.4</v>
      </c>
      <c r="F136" s="141"/>
      <c r="G136" s="141">
        <f t="shared" ref="G136:G216" si="2">C136*D136*E136</f>
        <v>56.930399999999999</v>
      </c>
      <c r="H136" s="141"/>
    </row>
    <row r="137" spans="1:8" s="142" customFormat="1">
      <c r="A137" s="143"/>
      <c r="B137" s="144" t="s">
        <v>324</v>
      </c>
      <c r="C137" s="153">
        <v>-2</v>
      </c>
      <c r="D137" s="141">
        <v>1</v>
      </c>
      <c r="E137" s="141">
        <v>2.4</v>
      </c>
      <c r="F137" s="141"/>
      <c r="G137" s="141">
        <f t="shared" si="2"/>
        <v>-4.8</v>
      </c>
      <c r="H137" s="141"/>
    </row>
    <row r="138" spans="1:8" s="142" customFormat="1">
      <c r="A138" s="143"/>
      <c r="B138" s="144" t="s">
        <v>291</v>
      </c>
      <c r="C138" s="153">
        <v>1</v>
      </c>
      <c r="D138" s="141">
        <v>55.326999999999998</v>
      </c>
      <c r="E138" s="141">
        <f>+(4.6-0.1-2.1)</f>
        <v>2.4</v>
      </c>
      <c r="F138" s="141"/>
      <c r="G138" s="141">
        <f t="shared" si="2"/>
        <v>132.78479999999999</v>
      </c>
      <c r="H138" s="141"/>
    </row>
    <row r="139" spans="1:8" s="142" customFormat="1">
      <c r="A139" s="143"/>
      <c r="B139" s="144" t="s">
        <v>326</v>
      </c>
      <c r="C139" s="153"/>
      <c r="D139" s="141"/>
      <c r="E139" s="141"/>
      <c r="F139" s="141"/>
      <c r="G139" s="141">
        <f t="shared" si="2"/>
        <v>0</v>
      </c>
      <c r="H139" s="141"/>
    </row>
    <row r="140" spans="1:8" s="142" customFormat="1">
      <c r="A140" s="143"/>
      <c r="B140" s="144" t="s">
        <v>327</v>
      </c>
      <c r="C140" s="153">
        <v>-4</v>
      </c>
      <c r="D140" s="141">
        <v>1</v>
      </c>
      <c r="E140" s="141">
        <v>2.4</v>
      </c>
      <c r="F140" s="141"/>
      <c r="G140" s="141">
        <f t="shared" si="2"/>
        <v>-9.6</v>
      </c>
      <c r="H140" s="141"/>
    </row>
    <row r="141" spans="1:8" s="142" customFormat="1">
      <c r="A141" s="143"/>
      <c r="B141" s="144" t="s">
        <v>328</v>
      </c>
      <c r="C141" s="153">
        <v>-1</v>
      </c>
      <c r="D141" s="141">
        <v>1.7</v>
      </c>
      <c r="E141" s="141">
        <v>2.4</v>
      </c>
      <c r="F141" s="141"/>
      <c r="G141" s="141">
        <f t="shared" si="2"/>
        <v>-4.08</v>
      </c>
      <c r="H141" s="141"/>
    </row>
    <row r="142" spans="1:8" s="142" customFormat="1">
      <c r="A142" s="143"/>
      <c r="B142" s="144" t="s">
        <v>293</v>
      </c>
      <c r="C142" s="153">
        <v>1</v>
      </c>
      <c r="D142" s="141">
        <v>8.86</v>
      </c>
      <c r="E142" s="141">
        <f>4.6-0.1-2.1</f>
        <v>2.4</v>
      </c>
      <c r="F142" s="141"/>
      <c r="G142" s="141">
        <f t="shared" si="2"/>
        <v>21.263999999999999</v>
      </c>
      <c r="H142" s="141"/>
    </row>
    <row r="143" spans="1:8" s="142" customFormat="1">
      <c r="A143" s="143"/>
      <c r="B143" s="144" t="s">
        <v>326</v>
      </c>
      <c r="C143" s="153"/>
      <c r="D143" s="141"/>
      <c r="E143" s="141"/>
      <c r="F143" s="141"/>
      <c r="G143" s="141">
        <f t="shared" si="2"/>
        <v>0</v>
      </c>
      <c r="H143" s="141"/>
    </row>
    <row r="144" spans="1:8" s="142" customFormat="1">
      <c r="A144" s="143"/>
      <c r="B144" s="144" t="s">
        <v>327</v>
      </c>
      <c r="C144" s="153">
        <v>-1</v>
      </c>
      <c r="D144" s="141">
        <v>1</v>
      </c>
      <c r="E144" s="141">
        <v>2.4</v>
      </c>
      <c r="F144" s="141"/>
      <c r="G144" s="141">
        <f t="shared" si="2"/>
        <v>-2.4</v>
      </c>
      <c r="H144" s="141"/>
    </row>
    <row r="145" spans="1:8" s="142" customFormat="1">
      <c r="A145" s="143"/>
      <c r="B145" s="144" t="s">
        <v>294</v>
      </c>
      <c r="C145" s="153">
        <v>1</v>
      </c>
      <c r="D145" s="141">
        <v>16.38</v>
      </c>
      <c r="E145" s="141">
        <f>4.6-0.1-2.1</f>
        <v>2.4</v>
      </c>
      <c r="F145" s="141"/>
      <c r="G145" s="141">
        <f t="shared" si="2"/>
        <v>39.311999999999998</v>
      </c>
      <c r="H145" s="141"/>
    </row>
    <row r="146" spans="1:8" s="142" customFormat="1">
      <c r="A146" s="143"/>
      <c r="B146" s="144" t="s">
        <v>296</v>
      </c>
      <c r="C146" s="153">
        <v>1</v>
      </c>
      <c r="D146" s="141">
        <v>12.19</v>
      </c>
      <c r="E146" s="141">
        <f>4.6-0.1-2.1</f>
        <v>2.4</v>
      </c>
      <c r="F146" s="141"/>
      <c r="G146" s="141">
        <f t="shared" si="2"/>
        <v>29.255999999999997</v>
      </c>
      <c r="H146" s="141"/>
    </row>
    <row r="147" spans="1:8" s="142" customFormat="1">
      <c r="A147" s="143"/>
      <c r="B147" s="144" t="s">
        <v>326</v>
      </c>
      <c r="C147" s="153"/>
      <c r="D147" s="141"/>
      <c r="E147" s="141"/>
      <c r="F147" s="141"/>
      <c r="G147" s="141">
        <f t="shared" si="2"/>
        <v>0</v>
      </c>
      <c r="H147" s="141"/>
    </row>
    <row r="148" spans="1:8" s="142" customFormat="1">
      <c r="A148" s="143"/>
      <c r="B148" s="144" t="s">
        <v>327</v>
      </c>
      <c r="C148" s="153">
        <v>-1</v>
      </c>
      <c r="D148" s="141">
        <v>1</v>
      </c>
      <c r="E148" s="141">
        <v>2.4</v>
      </c>
      <c r="F148" s="141"/>
      <c r="G148" s="141">
        <f t="shared" si="2"/>
        <v>-2.4</v>
      </c>
      <c r="H148" s="141"/>
    </row>
    <row r="149" spans="1:8" s="142" customFormat="1">
      <c r="A149" s="143"/>
      <c r="B149" s="144" t="s">
        <v>297</v>
      </c>
      <c r="C149" s="153">
        <v>1</v>
      </c>
      <c r="D149" s="141">
        <v>9.2010000000000005</v>
      </c>
      <c r="E149" s="141">
        <f>4.6-0.1-2.1</f>
        <v>2.4</v>
      </c>
      <c r="F149" s="141"/>
      <c r="G149" s="141">
        <f t="shared" si="2"/>
        <v>22.0824</v>
      </c>
      <c r="H149" s="141"/>
    </row>
    <row r="150" spans="1:8" s="142" customFormat="1">
      <c r="A150" s="143"/>
      <c r="B150" s="144" t="s">
        <v>298</v>
      </c>
      <c r="C150" s="153">
        <v>1</v>
      </c>
      <c r="D150" s="141">
        <v>9.202</v>
      </c>
      <c r="E150" s="141">
        <f>E149</f>
        <v>2.4</v>
      </c>
      <c r="F150" s="141"/>
      <c r="G150" s="141">
        <f t="shared" si="2"/>
        <v>22.084799999999998</v>
      </c>
      <c r="H150" s="141"/>
    </row>
    <row r="151" spans="1:8" s="142" customFormat="1">
      <c r="A151" s="143"/>
      <c r="B151" s="144" t="s">
        <v>297</v>
      </c>
      <c r="C151" s="153">
        <v>1</v>
      </c>
      <c r="D151" s="141">
        <v>53.24</v>
      </c>
      <c r="E151" s="141">
        <f>4.6-0.1-2.1</f>
        <v>2.4</v>
      </c>
      <c r="F151" s="141"/>
      <c r="G151" s="141">
        <f t="shared" si="2"/>
        <v>127.776</v>
      </c>
      <c r="H151" s="141"/>
    </row>
    <row r="152" spans="1:8" s="142" customFormat="1">
      <c r="A152" s="143"/>
      <c r="B152" s="144" t="s">
        <v>326</v>
      </c>
      <c r="C152" s="153"/>
      <c r="D152" s="141"/>
      <c r="E152" s="141"/>
      <c r="F152" s="141"/>
      <c r="G152" s="141">
        <f t="shared" si="2"/>
        <v>0</v>
      </c>
      <c r="H152" s="141"/>
    </row>
    <row r="153" spans="1:8" s="142" customFormat="1">
      <c r="A153" s="143"/>
      <c r="B153" s="144" t="s">
        <v>327</v>
      </c>
      <c r="C153" s="153">
        <v>-1</v>
      </c>
      <c r="D153" s="141">
        <v>1</v>
      </c>
      <c r="E153" s="141">
        <v>2.4</v>
      </c>
      <c r="F153" s="141"/>
      <c r="G153" s="141">
        <f t="shared" si="2"/>
        <v>-2.4</v>
      </c>
      <c r="H153" s="141"/>
    </row>
    <row r="154" spans="1:8" s="142" customFormat="1">
      <c r="A154" s="143"/>
      <c r="B154" s="144" t="s">
        <v>329</v>
      </c>
      <c r="C154" s="153">
        <v>-1</v>
      </c>
      <c r="D154" s="141">
        <v>1.7</v>
      </c>
      <c r="E154" s="141">
        <v>2.4</v>
      </c>
      <c r="F154" s="141"/>
      <c r="G154" s="141">
        <f t="shared" si="2"/>
        <v>-4.08</v>
      </c>
      <c r="H154" s="141"/>
    </row>
    <row r="155" spans="1:8" s="142" customFormat="1">
      <c r="A155" s="143"/>
      <c r="B155" s="144" t="s">
        <v>299</v>
      </c>
      <c r="C155" s="153">
        <v>1</v>
      </c>
      <c r="D155" s="141">
        <v>22.58</v>
      </c>
      <c r="E155" s="141">
        <f>4.6-0.1-2.1</f>
        <v>2.4</v>
      </c>
      <c r="F155" s="141"/>
      <c r="G155" s="141">
        <f t="shared" si="2"/>
        <v>54.191999999999993</v>
      </c>
      <c r="H155" s="141"/>
    </row>
    <row r="156" spans="1:8" s="142" customFormat="1">
      <c r="A156" s="143"/>
      <c r="B156" s="144" t="s">
        <v>326</v>
      </c>
      <c r="C156" s="153"/>
      <c r="D156" s="141"/>
      <c r="E156" s="141"/>
      <c r="F156" s="141"/>
      <c r="G156" s="141">
        <f t="shared" si="2"/>
        <v>0</v>
      </c>
      <c r="H156" s="141"/>
    </row>
    <row r="157" spans="1:8" s="142" customFormat="1">
      <c r="A157" s="143"/>
      <c r="B157" s="144" t="s">
        <v>327</v>
      </c>
      <c r="C157" s="153">
        <v>-1</v>
      </c>
      <c r="D157" s="141">
        <v>1</v>
      </c>
      <c r="E157" s="141">
        <v>2.4</v>
      </c>
      <c r="F157" s="141"/>
      <c r="G157" s="141">
        <f t="shared" si="2"/>
        <v>-2.4</v>
      </c>
      <c r="H157" s="141"/>
    </row>
    <row r="158" spans="1:8" s="142" customFormat="1">
      <c r="A158" s="143"/>
      <c r="B158" s="144" t="s">
        <v>300</v>
      </c>
      <c r="C158" s="153">
        <v>1</v>
      </c>
      <c r="D158" s="141">
        <v>32.256</v>
      </c>
      <c r="E158" s="141">
        <v>2.1</v>
      </c>
      <c r="F158" s="141"/>
      <c r="G158" s="141">
        <f t="shared" si="2"/>
        <v>67.7376</v>
      </c>
      <c r="H158" s="141"/>
    </row>
    <row r="159" spans="1:8" s="142" customFormat="1">
      <c r="A159" s="143"/>
      <c r="B159" s="144"/>
      <c r="C159" s="153">
        <v>1</v>
      </c>
      <c r="D159" s="141">
        <v>32.256</v>
      </c>
      <c r="E159" s="141">
        <f>4.6-0.1-2.1</f>
        <v>2.4</v>
      </c>
      <c r="F159" s="141"/>
      <c r="G159" s="141">
        <f t="shared" si="2"/>
        <v>77.414400000000001</v>
      </c>
      <c r="H159" s="141"/>
    </row>
    <row r="160" spans="1:8" s="142" customFormat="1">
      <c r="A160" s="143"/>
      <c r="B160" s="144"/>
      <c r="C160" s="153"/>
      <c r="D160" s="141"/>
      <c r="E160" s="141"/>
      <c r="F160" s="141"/>
      <c r="G160" s="141">
        <f t="shared" si="2"/>
        <v>0</v>
      </c>
      <c r="H160" s="141"/>
    </row>
    <row r="161" spans="1:8" s="142" customFormat="1">
      <c r="A161" s="143"/>
      <c r="B161" s="146" t="s">
        <v>330</v>
      </c>
      <c r="C161" s="153"/>
      <c r="D161" s="141"/>
      <c r="E161" s="141"/>
      <c r="F161" s="141"/>
      <c r="G161" s="141">
        <f t="shared" si="2"/>
        <v>0</v>
      </c>
      <c r="H161" s="141"/>
    </row>
    <row r="162" spans="1:8" s="142" customFormat="1">
      <c r="A162" s="143"/>
      <c r="B162" s="144"/>
      <c r="C162" s="153"/>
      <c r="D162" s="141"/>
      <c r="E162" s="141"/>
      <c r="F162" s="141"/>
      <c r="G162" s="141">
        <f t="shared" si="2"/>
        <v>0</v>
      </c>
      <c r="H162" s="141"/>
    </row>
    <row r="163" spans="1:8" s="142" customFormat="1">
      <c r="A163" s="143"/>
      <c r="B163" s="144" t="s">
        <v>302</v>
      </c>
      <c r="C163" s="153">
        <v>1</v>
      </c>
      <c r="D163" s="141">
        <v>11.56</v>
      </c>
      <c r="E163" s="141">
        <f>4.6-0.1-2.1</f>
        <v>2.4</v>
      </c>
      <c r="F163" s="141"/>
      <c r="G163" s="141">
        <f t="shared" si="2"/>
        <v>27.744</v>
      </c>
      <c r="H163" s="141"/>
    </row>
    <row r="164" spans="1:8" s="142" customFormat="1">
      <c r="A164" s="143"/>
      <c r="B164" s="144" t="s">
        <v>326</v>
      </c>
      <c r="C164" s="153"/>
      <c r="D164" s="141"/>
      <c r="E164" s="141"/>
      <c r="F164" s="141"/>
      <c r="G164" s="141">
        <f t="shared" si="2"/>
        <v>0</v>
      </c>
      <c r="H164" s="141"/>
    </row>
    <row r="165" spans="1:8" s="142" customFormat="1">
      <c r="A165" s="143"/>
      <c r="B165" s="144" t="s">
        <v>331</v>
      </c>
      <c r="C165" s="153">
        <v>-1</v>
      </c>
      <c r="D165" s="141">
        <v>0.9</v>
      </c>
      <c r="E165" s="141">
        <v>2.4</v>
      </c>
      <c r="F165" s="141"/>
      <c r="G165" s="141">
        <f t="shared" si="2"/>
        <v>-2.16</v>
      </c>
      <c r="H165" s="141"/>
    </row>
    <row r="166" spans="1:8" s="142" customFormat="1">
      <c r="A166" s="143"/>
      <c r="B166" s="144" t="s">
        <v>303</v>
      </c>
      <c r="C166" s="153">
        <v>1</v>
      </c>
      <c r="D166" s="141">
        <v>12.343</v>
      </c>
      <c r="E166" s="141">
        <f>4.6-0.1-2.1</f>
        <v>2.4</v>
      </c>
      <c r="F166" s="141"/>
      <c r="G166" s="141">
        <f t="shared" si="2"/>
        <v>29.623199999999997</v>
      </c>
      <c r="H166" s="141"/>
    </row>
    <row r="167" spans="1:8" s="142" customFormat="1">
      <c r="A167" s="143"/>
      <c r="B167" s="144" t="s">
        <v>326</v>
      </c>
      <c r="C167" s="153"/>
      <c r="D167" s="141"/>
      <c r="E167" s="141"/>
      <c r="F167" s="141"/>
      <c r="G167" s="141">
        <f t="shared" si="2"/>
        <v>0</v>
      </c>
      <c r="H167" s="141"/>
    </row>
    <row r="168" spans="1:8" s="142" customFormat="1">
      <c r="A168" s="143"/>
      <c r="B168" s="144" t="s">
        <v>331</v>
      </c>
      <c r="C168" s="153">
        <v>-1</v>
      </c>
      <c r="D168" s="141">
        <v>0.9</v>
      </c>
      <c r="E168" s="141">
        <v>2.4</v>
      </c>
      <c r="F168" s="141"/>
      <c r="G168" s="141">
        <f t="shared" si="2"/>
        <v>-2.16</v>
      </c>
      <c r="H168" s="141"/>
    </row>
    <row r="169" spans="1:8" s="142" customFormat="1">
      <c r="A169" s="143"/>
      <c r="B169" s="144" t="s">
        <v>304</v>
      </c>
      <c r="C169" s="153">
        <v>1</v>
      </c>
      <c r="D169" s="141">
        <v>12.105</v>
      </c>
      <c r="E169" s="141">
        <f>4.6-0.1-2.1</f>
        <v>2.4</v>
      </c>
      <c r="F169" s="141"/>
      <c r="G169" s="141">
        <f t="shared" si="2"/>
        <v>29.052</v>
      </c>
      <c r="H169" s="141"/>
    </row>
    <row r="170" spans="1:8" s="142" customFormat="1">
      <c r="A170" s="143"/>
      <c r="B170" s="144" t="s">
        <v>326</v>
      </c>
      <c r="C170" s="153"/>
      <c r="D170" s="141"/>
      <c r="E170" s="141"/>
      <c r="F170" s="141"/>
      <c r="G170" s="141">
        <f t="shared" si="2"/>
        <v>0</v>
      </c>
      <c r="H170" s="141"/>
    </row>
    <row r="171" spans="1:8" s="142" customFormat="1">
      <c r="A171" s="143"/>
      <c r="B171" s="144" t="s">
        <v>331</v>
      </c>
      <c r="C171" s="153">
        <v>-2</v>
      </c>
      <c r="D171" s="141">
        <v>0.9</v>
      </c>
      <c r="E171" s="141">
        <v>2.4</v>
      </c>
      <c r="F171" s="141"/>
      <c r="G171" s="141">
        <f t="shared" si="2"/>
        <v>-4.32</v>
      </c>
      <c r="H171" s="141"/>
    </row>
    <row r="172" spans="1:8" s="142" customFormat="1">
      <c r="A172" s="143"/>
      <c r="B172" s="144" t="s">
        <v>332</v>
      </c>
      <c r="C172" s="153">
        <v>1</v>
      </c>
      <c r="D172" s="141">
        <v>18.420000000000002</v>
      </c>
      <c r="E172" s="141">
        <f>4.6-0.1-2.1</f>
        <v>2.4</v>
      </c>
      <c r="F172" s="141"/>
      <c r="G172" s="141">
        <f t="shared" si="2"/>
        <v>44.208000000000006</v>
      </c>
      <c r="H172" s="141"/>
    </row>
    <row r="173" spans="1:8" s="142" customFormat="1">
      <c r="A173" s="143"/>
      <c r="B173" s="144" t="s">
        <v>326</v>
      </c>
      <c r="C173" s="153"/>
      <c r="D173" s="141"/>
      <c r="E173" s="141"/>
      <c r="F173" s="141"/>
      <c r="G173" s="141">
        <f t="shared" si="2"/>
        <v>0</v>
      </c>
      <c r="H173" s="141"/>
    </row>
    <row r="174" spans="1:8" s="142" customFormat="1">
      <c r="A174" s="143"/>
      <c r="B174" s="144"/>
      <c r="C174" s="153">
        <v>-1</v>
      </c>
      <c r="D174" s="141">
        <v>1.423</v>
      </c>
      <c r="E174" s="141">
        <v>3</v>
      </c>
      <c r="F174" s="141"/>
      <c r="G174" s="141">
        <f t="shared" si="2"/>
        <v>-4.2690000000000001</v>
      </c>
      <c r="H174" s="141"/>
    </row>
    <row r="175" spans="1:8" s="142" customFormat="1">
      <c r="A175" s="143"/>
      <c r="B175" s="144" t="s">
        <v>333</v>
      </c>
      <c r="C175" s="153">
        <v>-1</v>
      </c>
      <c r="D175" s="141">
        <v>1</v>
      </c>
      <c r="E175" s="141">
        <v>2.4</v>
      </c>
      <c r="F175" s="141"/>
      <c r="G175" s="141">
        <f t="shared" si="2"/>
        <v>-2.4</v>
      </c>
      <c r="H175" s="141"/>
    </row>
    <row r="176" spans="1:8" s="142" customFormat="1">
      <c r="A176" s="143"/>
      <c r="B176" s="144"/>
      <c r="C176" s="153">
        <v>-1</v>
      </c>
      <c r="D176" s="141">
        <v>2.181</v>
      </c>
      <c r="E176" s="141">
        <v>3</v>
      </c>
      <c r="F176" s="141"/>
      <c r="G176" s="141">
        <f t="shared" si="2"/>
        <v>-6.5430000000000001</v>
      </c>
      <c r="H176" s="141"/>
    </row>
    <row r="177" spans="1:8" s="142" customFormat="1">
      <c r="A177" s="143"/>
      <c r="B177" s="144" t="s">
        <v>334</v>
      </c>
      <c r="C177" s="153">
        <v>1</v>
      </c>
      <c r="D177" s="141">
        <v>12.583</v>
      </c>
      <c r="E177" s="141">
        <f>4.6-0.1-2.1</f>
        <v>2.4</v>
      </c>
      <c r="F177" s="141"/>
      <c r="G177" s="141">
        <f t="shared" si="2"/>
        <v>30.199199999999998</v>
      </c>
      <c r="H177" s="141"/>
    </row>
    <row r="178" spans="1:8" s="142" customFormat="1">
      <c r="A178" s="143"/>
      <c r="B178" s="144" t="s">
        <v>326</v>
      </c>
      <c r="C178" s="153"/>
      <c r="D178" s="141"/>
      <c r="E178" s="141"/>
      <c r="F178" s="141"/>
      <c r="G178" s="141">
        <f t="shared" si="2"/>
        <v>0</v>
      </c>
      <c r="H178" s="141"/>
    </row>
    <row r="179" spans="1:8" s="142" customFormat="1">
      <c r="A179" s="143"/>
      <c r="B179" s="144"/>
      <c r="C179" s="153">
        <v>-1</v>
      </c>
      <c r="D179" s="141">
        <v>1</v>
      </c>
      <c r="E179" s="141">
        <v>2.4</v>
      </c>
      <c r="F179" s="141"/>
      <c r="G179" s="141">
        <f t="shared" si="2"/>
        <v>-2.4</v>
      </c>
      <c r="H179" s="141"/>
    </row>
    <row r="180" spans="1:8" s="142" customFormat="1">
      <c r="A180" s="143"/>
      <c r="B180" s="144" t="s">
        <v>306</v>
      </c>
      <c r="C180" s="153">
        <v>1</v>
      </c>
      <c r="D180" s="141">
        <v>9.7859999999999996</v>
      </c>
      <c r="E180" s="141">
        <f>4.6-0.1-2.1</f>
        <v>2.4</v>
      </c>
      <c r="F180" s="141"/>
      <c r="G180" s="141">
        <f t="shared" si="2"/>
        <v>23.4864</v>
      </c>
      <c r="H180" s="141"/>
    </row>
    <row r="181" spans="1:8" s="142" customFormat="1">
      <c r="A181" s="143"/>
      <c r="B181" s="144" t="s">
        <v>326</v>
      </c>
      <c r="C181" s="153"/>
      <c r="D181" s="141"/>
      <c r="E181" s="141"/>
      <c r="F181" s="141"/>
      <c r="G181" s="141">
        <f t="shared" si="2"/>
        <v>0</v>
      </c>
      <c r="H181" s="141"/>
    </row>
    <row r="182" spans="1:8" s="142" customFormat="1">
      <c r="A182" s="143"/>
      <c r="B182" s="144"/>
      <c r="C182" s="153">
        <v>-1</v>
      </c>
      <c r="D182" s="141">
        <v>1</v>
      </c>
      <c r="E182" s="141">
        <v>2.4</v>
      </c>
      <c r="F182" s="141"/>
      <c r="G182" s="141">
        <f t="shared" si="2"/>
        <v>-2.4</v>
      </c>
      <c r="H182" s="141"/>
    </row>
    <row r="183" spans="1:8" s="142" customFormat="1">
      <c r="A183" s="143"/>
      <c r="B183" s="144" t="s">
        <v>307</v>
      </c>
      <c r="C183" s="153">
        <v>1</v>
      </c>
      <c r="D183" s="141">
        <v>7.5</v>
      </c>
      <c r="E183" s="141">
        <v>2.4</v>
      </c>
      <c r="F183" s="141"/>
      <c r="G183" s="141">
        <f t="shared" si="2"/>
        <v>18</v>
      </c>
      <c r="H183" s="141"/>
    </row>
    <row r="184" spans="1:8" s="142" customFormat="1">
      <c r="A184" s="143"/>
      <c r="B184" s="144" t="s">
        <v>326</v>
      </c>
      <c r="C184" s="153"/>
      <c r="D184" s="141"/>
      <c r="E184" s="141"/>
      <c r="F184" s="141"/>
      <c r="G184" s="141">
        <f t="shared" si="2"/>
        <v>0</v>
      </c>
      <c r="H184" s="141"/>
    </row>
    <row r="185" spans="1:8" s="142" customFormat="1">
      <c r="A185" s="143"/>
      <c r="B185" s="144"/>
      <c r="C185" s="153">
        <v>-1</v>
      </c>
      <c r="D185" s="141">
        <v>1.423</v>
      </c>
      <c r="E185" s="141">
        <v>4.5999999999999996</v>
      </c>
      <c r="F185" s="141"/>
      <c r="G185" s="141">
        <f t="shared" si="2"/>
        <v>-6.5457999999999998</v>
      </c>
      <c r="H185" s="141"/>
    </row>
    <row r="186" spans="1:8" s="142" customFormat="1">
      <c r="A186" s="143"/>
      <c r="B186" s="144" t="s">
        <v>296</v>
      </c>
      <c r="C186" s="153">
        <v>1</v>
      </c>
      <c r="D186" s="141">
        <v>10.801</v>
      </c>
      <c r="E186" s="141">
        <f>4.6-0.1-2.1</f>
        <v>2.4</v>
      </c>
      <c r="F186" s="141"/>
      <c r="G186" s="141">
        <f t="shared" si="2"/>
        <v>25.9224</v>
      </c>
      <c r="H186" s="141"/>
    </row>
    <row r="187" spans="1:8" s="142" customFormat="1">
      <c r="A187" s="143"/>
      <c r="B187" s="144" t="s">
        <v>326</v>
      </c>
      <c r="C187" s="153"/>
      <c r="D187" s="141"/>
      <c r="E187" s="141"/>
      <c r="F187" s="141"/>
      <c r="G187" s="141">
        <f t="shared" si="2"/>
        <v>0</v>
      </c>
      <c r="H187" s="141"/>
    </row>
    <row r="188" spans="1:8" s="142" customFormat="1">
      <c r="A188" s="143"/>
      <c r="B188" s="144"/>
      <c r="C188" s="153">
        <v>-1</v>
      </c>
      <c r="D188" s="141">
        <v>1</v>
      </c>
      <c r="E188" s="141">
        <v>2.4</v>
      </c>
      <c r="F188" s="141"/>
      <c r="G188" s="141">
        <f t="shared" si="2"/>
        <v>-2.4</v>
      </c>
      <c r="H188" s="141"/>
    </row>
    <row r="189" spans="1:8" s="142" customFormat="1">
      <c r="A189" s="143"/>
      <c r="B189" s="144" t="s">
        <v>299</v>
      </c>
      <c r="C189" s="153">
        <v>1</v>
      </c>
      <c r="D189" s="141">
        <v>16.318000000000001</v>
      </c>
      <c r="E189" s="141">
        <f>4.6-0.1-2.1</f>
        <v>2.4</v>
      </c>
      <c r="F189" s="141"/>
      <c r="G189" s="141">
        <f t="shared" si="2"/>
        <v>39.163200000000003</v>
      </c>
      <c r="H189" s="141"/>
    </row>
    <row r="190" spans="1:8" s="142" customFormat="1">
      <c r="A190" s="143"/>
      <c r="B190" s="144" t="s">
        <v>326</v>
      </c>
      <c r="C190" s="153"/>
      <c r="D190" s="141"/>
      <c r="E190" s="141"/>
      <c r="F190" s="141"/>
      <c r="G190" s="141">
        <f t="shared" si="2"/>
        <v>0</v>
      </c>
      <c r="H190" s="141"/>
    </row>
    <row r="191" spans="1:8" s="142" customFormat="1">
      <c r="A191" s="143"/>
      <c r="B191" s="144"/>
      <c r="C191" s="153">
        <v>-1</v>
      </c>
      <c r="D191" s="141">
        <v>1</v>
      </c>
      <c r="E191" s="141">
        <v>2.4</v>
      </c>
      <c r="F191" s="141"/>
      <c r="G191" s="141">
        <f t="shared" si="2"/>
        <v>-2.4</v>
      </c>
      <c r="H191" s="141"/>
    </row>
    <row r="192" spans="1:8" s="142" customFormat="1">
      <c r="A192" s="143"/>
      <c r="B192" s="144"/>
      <c r="C192" s="153">
        <v>-1</v>
      </c>
      <c r="D192" s="141">
        <v>1.1000000000000001</v>
      </c>
      <c r="E192" s="141">
        <v>2.4</v>
      </c>
      <c r="F192" s="141"/>
      <c r="G192" s="141">
        <f t="shared" si="2"/>
        <v>-2.64</v>
      </c>
      <c r="H192" s="141"/>
    </row>
    <row r="193" spans="1:8" s="142" customFormat="1">
      <c r="A193" s="143"/>
      <c r="B193" s="144" t="s">
        <v>313</v>
      </c>
      <c r="C193" s="153">
        <v>1</v>
      </c>
      <c r="D193" s="141">
        <v>11.999000000000001</v>
      </c>
      <c r="E193" s="141">
        <f>4.6-0.1-2.1</f>
        <v>2.4</v>
      </c>
      <c r="F193" s="141"/>
      <c r="G193" s="141">
        <f t="shared" si="2"/>
        <v>28.797599999999999</v>
      </c>
      <c r="H193" s="141"/>
    </row>
    <row r="194" spans="1:8" s="142" customFormat="1">
      <c r="A194" s="143"/>
      <c r="B194" s="144" t="s">
        <v>326</v>
      </c>
      <c r="C194" s="153"/>
      <c r="D194" s="141"/>
      <c r="E194" s="141"/>
      <c r="F194" s="141"/>
      <c r="G194" s="141">
        <f t="shared" si="2"/>
        <v>0</v>
      </c>
      <c r="H194" s="141"/>
    </row>
    <row r="195" spans="1:8" s="142" customFormat="1">
      <c r="A195" s="143"/>
      <c r="B195" s="144"/>
      <c r="C195" s="153">
        <v>-1</v>
      </c>
      <c r="D195" s="141">
        <v>1</v>
      </c>
      <c r="E195" s="141">
        <v>2.4</v>
      </c>
      <c r="F195" s="141"/>
      <c r="G195" s="141">
        <f t="shared" si="2"/>
        <v>-2.4</v>
      </c>
      <c r="H195" s="141"/>
    </row>
    <row r="196" spans="1:8" s="142" customFormat="1">
      <c r="A196" s="143"/>
      <c r="B196" s="144" t="s">
        <v>314</v>
      </c>
      <c r="C196" s="153">
        <v>1</v>
      </c>
      <c r="D196" s="141">
        <v>11.053000000000001</v>
      </c>
      <c r="E196" s="141">
        <f>4.6-0.1-2.1</f>
        <v>2.4</v>
      </c>
      <c r="F196" s="141"/>
      <c r="G196" s="141">
        <f t="shared" si="2"/>
        <v>26.527200000000001</v>
      </c>
      <c r="H196" s="141"/>
    </row>
    <row r="197" spans="1:8" s="142" customFormat="1">
      <c r="A197" s="143"/>
      <c r="B197" s="144" t="s">
        <v>326</v>
      </c>
      <c r="C197" s="153"/>
      <c r="D197" s="141"/>
      <c r="E197" s="141"/>
      <c r="F197" s="141"/>
      <c r="G197" s="141">
        <f t="shared" si="2"/>
        <v>0</v>
      </c>
      <c r="H197" s="141"/>
    </row>
    <row r="198" spans="1:8" s="142" customFormat="1">
      <c r="A198" s="143"/>
      <c r="B198" s="144"/>
      <c r="C198" s="153">
        <v>-1</v>
      </c>
      <c r="D198" s="141">
        <v>0.95</v>
      </c>
      <c r="E198" s="141">
        <v>3</v>
      </c>
      <c r="F198" s="141"/>
      <c r="G198" s="141">
        <f t="shared" si="2"/>
        <v>-2.8499999999999996</v>
      </c>
      <c r="H198" s="141"/>
    </row>
    <row r="199" spans="1:8" s="142" customFormat="1">
      <c r="A199" s="143"/>
      <c r="B199" s="144" t="s">
        <v>315</v>
      </c>
      <c r="C199" s="153">
        <v>1</v>
      </c>
      <c r="D199" s="141">
        <v>11.298999999999999</v>
      </c>
      <c r="E199" s="141">
        <f>4.6-0.1-2.1</f>
        <v>2.4</v>
      </c>
      <c r="F199" s="141"/>
      <c r="G199" s="141">
        <f t="shared" si="2"/>
        <v>27.117599999999999</v>
      </c>
      <c r="H199" s="141"/>
    </row>
    <row r="200" spans="1:8" s="142" customFormat="1">
      <c r="A200" s="143"/>
      <c r="B200" s="144" t="s">
        <v>326</v>
      </c>
      <c r="C200" s="153"/>
      <c r="D200" s="141"/>
      <c r="E200" s="141"/>
      <c r="F200" s="141"/>
      <c r="G200" s="141">
        <f t="shared" si="2"/>
        <v>0</v>
      </c>
      <c r="H200" s="141"/>
    </row>
    <row r="201" spans="1:8" s="142" customFormat="1">
      <c r="A201" s="143"/>
      <c r="B201" s="144"/>
      <c r="C201" s="153">
        <v>-1</v>
      </c>
      <c r="D201" s="141">
        <v>1</v>
      </c>
      <c r="E201" s="141">
        <v>3</v>
      </c>
      <c r="F201" s="141"/>
      <c r="G201" s="141">
        <f t="shared" si="2"/>
        <v>-3</v>
      </c>
      <c r="H201" s="141"/>
    </row>
    <row r="202" spans="1:8" s="142" customFormat="1">
      <c r="A202" s="143"/>
      <c r="B202" s="144" t="s">
        <v>316</v>
      </c>
      <c r="C202" s="153">
        <v>1</v>
      </c>
      <c r="D202" s="141">
        <v>39.979999999999997</v>
      </c>
      <c r="E202" s="141">
        <f>4.6-0.1-2.1</f>
        <v>2.4</v>
      </c>
      <c r="F202" s="141"/>
      <c r="G202" s="141">
        <f t="shared" si="2"/>
        <v>95.951999999999984</v>
      </c>
      <c r="H202" s="141"/>
    </row>
    <row r="203" spans="1:8" s="142" customFormat="1">
      <c r="A203" s="143"/>
      <c r="B203" s="144" t="s">
        <v>326</v>
      </c>
      <c r="C203" s="153"/>
      <c r="D203" s="141"/>
      <c r="E203" s="141"/>
      <c r="F203" s="141"/>
      <c r="G203" s="141">
        <f t="shared" si="2"/>
        <v>0</v>
      </c>
      <c r="H203" s="141"/>
    </row>
    <row r="204" spans="1:8" s="142" customFormat="1">
      <c r="A204" s="143"/>
      <c r="B204" s="144"/>
      <c r="C204" s="153">
        <v>-1</v>
      </c>
      <c r="D204" s="141">
        <v>6.35</v>
      </c>
      <c r="E204" s="141">
        <v>4.5999999999999996</v>
      </c>
      <c r="F204" s="141"/>
      <c r="G204" s="141">
        <f t="shared" si="2"/>
        <v>-29.209999999999997</v>
      </c>
      <c r="H204" s="141"/>
    </row>
    <row r="205" spans="1:8" s="142" customFormat="1">
      <c r="A205" s="143"/>
      <c r="B205" s="144" t="s">
        <v>317</v>
      </c>
      <c r="C205" s="153">
        <v>1</v>
      </c>
      <c r="D205" s="141">
        <v>7.8</v>
      </c>
      <c r="E205" s="141">
        <f>4.6-0.1-2.1</f>
        <v>2.4</v>
      </c>
      <c r="F205" s="141"/>
      <c r="G205" s="141">
        <f t="shared" si="2"/>
        <v>18.72</v>
      </c>
      <c r="H205" s="141"/>
    </row>
    <row r="206" spans="1:8" s="142" customFormat="1">
      <c r="A206" s="143"/>
      <c r="B206" s="144" t="s">
        <v>326</v>
      </c>
      <c r="C206" s="153"/>
      <c r="D206" s="141"/>
      <c r="E206" s="141"/>
      <c r="F206" s="141"/>
      <c r="G206" s="141">
        <f t="shared" si="2"/>
        <v>0</v>
      </c>
      <c r="H206" s="141"/>
    </row>
    <row r="207" spans="1:8" s="142" customFormat="1">
      <c r="A207" s="143"/>
      <c r="B207" s="144"/>
      <c r="C207" s="153">
        <v>-1</v>
      </c>
      <c r="D207" s="141">
        <v>1</v>
      </c>
      <c r="E207" s="141">
        <v>3</v>
      </c>
      <c r="F207" s="141"/>
      <c r="G207" s="141">
        <f t="shared" si="2"/>
        <v>-3</v>
      </c>
      <c r="H207" s="141"/>
    </row>
    <row r="208" spans="1:8" s="142" customFormat="1">
      <c r="A208" s="143"/>
      <c r="B208" s="144" t="s">
        <v>318</v>
      </c>
      <c r="C208" s="153">
        <v>1</v>
      </c>
      <c r="D208" s="141">
        <v>12.821</v>
      </c>
      <c r="E208" s="141">
        <f>4.6-0.1-2.1</f>
        <v>2.4</v>
      </c>
      <c r="F208" s="141"/>
      <c r="G208" s="141">
        <f t="shared" si="2"/>
        <v>30.770399999999999</v>
      </c>
      <c r="H208" s="141"/>
    </row>
    <row r="209" spans="1:8" s="142" customFormat="1">
      <c r="A209" s="143"/>
      <c r="B209" s="144" t="s">
        <v>326</v>
      </c>
      <c r="C209" s="153"/>
      <c r="D209" s="141"/>
      <c r="E209" s="141"/>
      <c r="F209" s="141"/>
      <c r="G209" s="141">
        <f t="shared" si="2"/>
        <v>0</v>
      </c>
      <c r="H209" s="141"/>
    </row>
    <row r="210" spans="1:8" s="142" customFormat="1">
      <c r="A210" s="143"/>
      <c r="B210" s="144"/>
      <c r="C210" s="153">
        <v>-1</v>
      </c>
      <c r="D210" s="141">
        <v>1</v>
      </c>
      <c r="E210" s="141">
        <v>3</v>
      </c>
      <c r="F210" s="141"/>
      <c r="G210" s="141">
        <f t="shared" si="2"/>
        <v>-3</v>
      </c>
      <c r="H210" s="141"/>
    </row>
    <row r="211" spans="1:8" s="142" customFormat="1">
      <c r="A211" s="143"/>
      <c r="B211" s="144"/>
      <c r="C211" s="153">
        <v>-1</v>
      </c>
      <c r="D211" s="141">
        <v>1</v>
      </c>
      <c r="E211" s="141">
        <v>2.4</v>
      </c>
      <c r="F211" s="141"/>
      <c r="G211" s="141">
        <f t="shared" si="2"/>
        <v>-2.4</v>
      </c>
      <c r="H211" s="141"/>
    </row>
    <row r="212" spans="1:8" s="142" customFormat="1">
      <c r="A212" s="143"/>
      <c r="B212" s="144" t="s">
        <v>319</v>
      </c>
      <c r="C212" s="153">
        <v>1</v>
      </c>
      <c r="D212" s="141">
        <v>30.803999999999998</v>
      </c>
      <c r="E212" s="141">
        <f>4.6-0.1-2.1</f>
        <v>2.4</v>
      </c>
      <c r="F212" s="141"/>
      <c r="G212" s="141">
        <f t="shared" si="2"/>
        <v>73.929599999999994</v>
      </c>
      <c r="H212" s="141"/>
    </row>
    <row r="213" spans="1:8" s="142" customFormat="1">
      <c r="A213" s="143"/>
      <c r="B213" s="144" t="s">
        <v>326</v>
      </c>
      <c r="C213" s="153"/>
      <c r="D213" s="141"/>
      <c r="E213" s="141"/>
      <c r="F213" s="141"/>
      <c r="G213" s="141">
        <f t="shared" si="2"/>
        <v>0</v>
      </c>
      <c r="H213" s="141"/>
    </row>
    <row r="214" spans="1:8" s="142" customFormat="1">
      <c r="A214" s="143"/>
      <c r="B214" s="144"/>
      <c r="C214" s="153">
        <v>-1</v>
      </c>
      <c r="D214" s="141">
        <v>1</v>
      </c>
      <c r="E214" s="141">
        <v>2.4</v>
      </c>
      <c r="F214" s="141"/>
      <c r="G214" s="141">
        <f t="shared" si="2"/>
        <v>-2.4</v>
      </c>
      <c r="H214" s="141"/>
    </row>
    <row r="215" spans="1:8" s="142" customFormat="1">
      <c r="A215" s="143"/>
      <c r="B215" s="144"/>
      <c r="C215" s="153"/>
      <c r="D215" s="141"/>
      <c r="E215" s="141"/>
      <c r="F215" s="141"/>
      <c r="G215" s="141">
        <f t="shared" si="2"/>
        <v>0</v>
      </c>
      <c r="H215" s="141"/>
    </row>
    <row r="216" spans="1:8" s="142" customFormat="1">
      <c r="A216" s="143"/>
      <c r="B216" s="144"/>
      <c r="C216" s="153"/>
      <c r="D216" s="141"/>
      <c r="E216" s="141"/>
      <c r="F216" s="141"/>
      <c r="G216" s="141">
        <f t="shared" si="2"/>
        <v>0</v>
      </c>
      <c r="H216" s="141"/>
    </row>
    <row r="217" spans="1:8" s="142" customFormat="1">
      <c r="A217" s="143"/>
      <c r="B217" s="144"/>
      <c r="C217" s="153"/>
      <c r="D217" s="141"/>
      <c r="E217" s="141"/>
      <c r="F217" s="141"/>
      <c r="G217" s="140">
        <f>SUM(G136:G216)</f>
        <v>1098.9894000000002</v>
      </c>
      <c r="H217" s="139">
        <f>+ROUND(G217*1.05,0)</f>
        <v>1154</v>
      </c>
    </row>
    <row r="220" spans="1:8">
      <c r="B220" s="146" t="s">
        <v>337</v>
      </c>
    </row>
    <row r="222" spans="1:8" s="142" customFormat="1">
      <c r="A222" s="143"/>
      <c r="B222" s="144" t="s">
        <v>323</v>
      </c>
      <c r="C222" s="153">
        <v>1</v>
      </c>
      <c r="D222" s="141">
        <v>23.721</v>
      </c>
      <c r="E222" s="141">
        <v>0.1</v>
      </c>
      <c r="F222" s="141"/>
      <c r="G222" s="141">
        <f t="shared" ref="G222:G304" si="3">C222*D222*E222</f>
        <v>2.3721000000000001</v>
      </c>
      <c r="H222" s="141"/>
    </row>
    <row r="223" spans="1:8" s="142" customFormat="1">
      <c r="A223" s="143"/>
      <c r="B223" s="144" t="s">
        <v>324</v>
      </c>
      <c r="C223" s="153">
        <v>-2</v>
      </c>
      <c r="D223" s="141">
        <v>1</v>
      </c>
      <c r="E223" s="141">
        <v>0.1</v>
      </c>
      <c r="F223" s="141"/>
      <c r="G223" s="141">
        <f t="shared" si="3"/>
        <v>-0.2</v>
      </c>
      <c r="H223" s="141"/>
    </row>
    <row r="224" spans="1:8" s="142" customFormat="1">
      <c r="A224" s="143"/>
      <c r="B224" s="144" t="s">
        <v>291</v>
      </c>
      <c r="C224" s="153">
        <v>1</v>
      </c>
      <c r="D224" s="141">
        <v>55.326999999999998</v>
      </c>
      <c r="E224" s="141">
        <v>0.1</v>
      </c>
      <c r="F224" s="141"/>
      <c r="G224" s="141">
        <f t="shared" si="3"/>
        <v>5.5327000000000002</v>
      </c>
      <c r="H224" s="141"/>
    </row>
    <row r="225" spans="1:8" s="142" customFormat="1">
      <c r="A225" s="143"/>
      <c r="B225" s="144" t="s">
        <v>326</v>
      </c>
      <c r="C225" s="153"/>
      <c r="D225" s="141"/>
      <c r="E225" s="141"/>
      <c r="F225" s="141"/>
      <c r="G225" s="141">
        <f t="shared" si="3"/>
        <v>0</v>
      </c>
      <c r="H225" s="141"/>
    </row>
    <row r="226" spans="1:8" s="142" customFormat="1">
      <c r="A226" s="143"/>
      <c r="B226" s="144" t="s">
        <v>327</v>
      </c>
      <c r="C226" s="153">
        <v>-4</v>
      </c>
      <c r="D226" s="141">
        <v>1</v>
      </c>
      <c r="E226" s="141">
        <v>0.1</v>
      </c>
      <c r="F226" s="141"/>
      <c r="G226" s="141">
        <f t="shared" si="3"/>
        <v>-0.4</v>
      </c>
      <c r="H226" s="141"/>
    </row>
    <row r="227" spans="1:8" s="142" customFormat="1">
      <c r="A227" s="143"/>
      <c r="B227" s="144" t="s">
        <v>328</v>
      </c>
      <c r="C227" s="153">
        <v>-1</v>
      </c>
      <c r="D227" s="141">
        <v>1.7</v>
      </c>
      <c r="E227" s="141">
        <v>0.1</v>
      </c>
      <c r="F227" s="141"/>
      <c r="G227" s="141">
        <f t="shared" si="3"/>
        <v>-0.17</v>
      </c>
      <c r="H227" s="141"/>
    </row>
    <row r="228" spans="1:8" s="142" customFormat="1">
      <c r="A228" s="143"/>
      <c r="B228" s="144" t="s">
        <v>293</v>
      </c>
      <c r="C228" s="153">
        <v>1</v>
      </c>
      <c r="D228" s="141">
        <v>8.86</v>
      </c>
      <c r="E228" s="141">
        <v>0.1</v>
      </c>
      <c r="F228" s="141"/>
      <c r="G228" s="141">
        <f t="shared" si="3"/>
        <v>0.88600000000000001</v>
      </c>
      <c r="H228" s="141"/>
    </row>
    <row r="229" spans="1:8" s="142" customFormat="1">
      <c r="A229" s="143"/>
      <c r="B229" s="144" t="s">
        <v>326</v>
      </c>
      <c r="C229" s="153"/>
      <c r="D229" s="141"/>
      <c r="E229" s="141"/>
      <c r="F229" s="141"/>
      <c r="G229" s="141">
        <f t="shared" si="3"/>
        <v>0</v>
      </c>
      <c r="H229" s="141"/>
    </row>
    <row r="230" spans="1:8" s="142" customFormat="1">
      <c r="A230" s="143"/>
      <c r="B230" s="144" t="s">
        <v>327</v>
      </c>
      <c r="C230" s="153">
        <v>-1</v>
      </c>
      <c r="D230" s="141">
        <v>1</v>
      </c>
      <c r="E230" s="141">
        <v>0.1</v>
      </c>
      <c r="F230" s="141"/>
      <c r="G230" s="141">
        <f t="shared" si="3"/>
        <v>-0.1</v>
      </c>
      <c r="H230" s="141"/>
    </row>
    <row r="231" spans="1:8" s="142" customFormat="1">
      <c r="A231" s="143"/>
      <c r="B231" s="144" t="s">
        <v>294</v>
      </c>
      <c r="C231" s="153">
        <v>1</v>
      </c>
      <c r="D231" s="141">
        <v>16.38</v>
      </c>
      <c r="E231" s="141">
        <v>0.1</v>
      </c>
      <c r="F231" s="141"/>
      <c r="G231" s="141">
        <f t="shared" si="3"/>
        <v>1.6379999999999999</v>
      </c>
      <c r="H231" s="141"/>
    </row>
    <row r="232" spans="1:8" s="142" customFormat="1">
      <c r="A232" s="143"/>
      <c r="B232" s="144" t="s">
        <v>296</v>
      </c>
      <c r="C232" s="153">
        <v>1</v>
      </c>
      <c r="D232" s="141">
        <v>12.19</v>
      </c>
      <c r="E232" s="141">
        <v>0.1</v>
      </c>
      <c r="F232" s="141"/>
      <c r="G232" s="141">
        <f t="shared" si="3"/>
        <v>1.2190000000000001</v>
      </c>
      <c r="H232" s="141"/>
    </row>
    <row r="233" spans="1:8" s="142" customFormat="1">
      <c r="A233" s="143"/>
      <c r="B233" s="144" t="s">
        <v>326</v>
      </c>
      <c r="C233" s="153"/>
      <c r="D233" s="141"/>
      <c r="E233" s="141"/>
      <c r="F233" s="141"/>
      <c r="G233" s="141">
        <f t="shared" si="3"/>
        <v>0</v>
      </c>
      <c r="H233" s="141"/>
    </row>
    <row r="234" spans="1:8" s="142" customFormat="1">
      <c r="A234" s="143"/>
      <c r="B234" s="144" t="s">
        <v>327</v>
      </c>
      <c r="C234" s="153">
        <v>-1</v>
      </c>
      <c r="D234" s="141">
        <v>1</v>
      </c>
      <c r="E234" s="141">
        <v>0.1</v>
      </c>
      <c r="F234" s="141"/>
      <c r="G234" s="141">
        <f t="shared" si="3"/>
        <v>-0.1</v>
      </c>
      <c r="H234" s="141"/>
    </row>
    <row r="235" spans="1:8" s="142" customFormat="1">
      <c r="A235" s="143"/>
      <c r="B235" s="144" t="s">
        <v>297</v>
      </c>
      <c r="C235" s="153">
        <v>1</v>
      </c>
      <c r="D235" s="141">
        <v>9.2010000000000005</v>
      </c>
      <c r="E235" s="141">
        <v>0.1</v>
      </c>
      <c r="F235" s="141"/>
      <c r="G235" s="141">
        <f t="shared" si="3"/>
        <v>0.92010000000000014</v>
      </c>
      <c r="H235" s="141"/>
    </row>
    <row r="236" spans="1:8" s="142" customFormat="1">
      <c r="A236" s="143"/>
      <c r="B236" s="144" t="s">
        <v>298</v>
      </c>
      <c r="C236" s="153">
        <v>1</v>
      </c>
      <c r="D236" s="141">
        <v>9.202</v>
      </c>
      <c r="E236" s="141">
        <f>E235</f>
        <v>0.1</v>
      </c>
      <c r="F236" s="141"/>
      <c r="G236" s="141">
        <f t="shared" si="3"/>
        <v>0.92020000000000002</v>
      </c>
      <c r="H236" s="141"/>
    </row>
    <row r="237" spans="1:8" s="142" customFormat="1">
      <c r="A237" s="143"/>
      <c r="B237" s="144" t="s">
        <v>297</v>
      </c>
      <c r="C237" s="153">
        <v>1</v>
      </c>
      <c r="D237" s="141">
        <v>53.24</v>
      </c>
      <c r="E237" s="141">
        <v>0.1</v>
      </c>
      <c r="F237" s="141"/>
      <c r="G237" s="141">
        <f t="shared" si="3"/>
        <v>5.3240000000000007</v>
      </c>
      <c r="H237" s="141"/>
    </row>
    <row r="238" spans="1:8" s="142" customFormat="1">
      <c r="A238" s="143"/>
      <c r="B238" s="144" t="s">
        <v>326</v>
      </c>
      <c r="C238" s="153"/>
      <c r="D238" s="141"/>
      <c r="E238" s="141"/>
      <c r="F238" s="141"/>
      <c r="G238" s="141">
        <f t="shared" si="3"/>
        <v>0</v>
      </c>
      <c r="H238" s="141"/>
    </row>
    <row r="239" spans="1:8" s="142" customFormat="1">
      <c r="A239" s="143"/>
      <c r="B239" s="144" t="s">
        <v>327</v>
      </c>
      <c r="C239" s="153">
        <v>-1</v>
      </c>
      <c r="D239" s="141">
        <v>1</v>
      </c>
      <c r="E239" s="141">
        <v>0.1</v>
      </c>
      <c r="F239" s="141"/>
      <c r="G239" s="141">
        <f t="shared" si="3"/>
        <v>-0.1</v>
      </c>
      <c r="H239" s="141"/>
    </row>
    <row r="240" spans="1:8" s="142" customFormat="1">
      <c r="A240" s="143"/>
      <c r="B240" s="144" t="s">
        <v>329</v>
      </c>
      <c r="C240" s="153">
        <v>-1</v>
      </c>
      <c r="D240" s="141">
        <v>1.7</v>
      </c>
      <c r="E240" s="141">
        <v>0.1</v>
      </c>
      <c r="F240" s="141"/>
      <c r="G240" s="141">
        <f t="shared" si="3"/>
        <v>-0.17</v>
      </c>
      <c r="H240" s="141"/>
    </row>
    <row r="241" spans="1:8" s="142" customFormat="1">
      <c r="A241" s="143"/>
      <c r="B241" s="144" t="s">
        <v>299</v>
      </c>
      <c r="C241" s="153">
        <v>1</v>
      </c>
      <c r="D241" s="141">
        <v>22.58</v>
      </c>
      <c r="E241" s="141">
        <v>0.1</v>
      </c>
      <c r="F241" s="141"/>
      <c r="G241" s="141">
        <f t="shared" si="3"/>
        <v>2.258</v>
      </c>
      <c r="H241" s="141"/>
    </row>
    <row r="242" spans="1:8" s="142" customFormat="1">
      <c r="A242" s="143"/>
      <c r="B242" s="144" t="s">
        <v>326</v>
      </c>
      <c r="C242" s="153"/>
      <c r="D242" s="141"/>
      <c r="E242" s="141"/>
      <c r="F242" s="141"/>
      <c r="G242" s="141">
        <f t="shared" si="3"/>
        <v>0</v>
      </c>
      <c r="H242" s="141"/>
    </row>
    <row r="243" spans="1:8" s="142" customFormat="1">
      <c r="A243" s="143"/>
      <c r="B243" s="144" t="s">
        <v>327</v>
      </c>
      <c r="C243" s="153">
        <v>-1</v>
      </c>
      <c r="D243" s="141">
        <v>1</v>
      </c>
      <c r="E243" s="141">
        <v>0.1</v>
      </c>
      <c r="F243" s="141"/>
      <c r="G243" s="141">
        <f t="shared" si="3"/>
        <v>-0.1</v>
      </c>
      <c r="H243" s="141"/>
    </row>
    <row r="244" spans="1:8" s="142" customFormat="1">
      <c r="A244" s="143"/>
      <c r="B244" s="144" t="s">
        <v>300</v>
      </c>
      <c r="C244" s="153">
        <v>1</v>
      </c>
      <c r="D244" s="141">
        <v>32.256</v>
      </c>
      <c r="E244" s="141">
        <v>0.1</v>
      </c>
      <c r="F244" s="141"/>
      <c r="G244" s="141">
        <f t="shared" si="3"/>
        <v>3.2256</v>
      </c>
      <c r="H244" s="141"/>
    </row>
    <row r="245" spans="1:8" s="142" customFormat="1">
      <c r="A245" s="143"/>
      <c r="B245" s="144"/>
      <c r="C245" s="153">
        <v>1</v>
      </c>
      <c r="D245" s="141">
        <v>32.256</v>
      </c>
      <c r="E245" s="141">
        <v>0.1</v>
      </c>
      <c r="F245" s="141"/>
      <c r="G245" s="141">
        <f t="shared" si="3"/>
        <v>3.2256</v>
      </c>
      <c r="H245" s="141"/>
    </row>
    <row r="246" spans="1:8" s="142" customFormat="1">
      <c r="A246" s="143"/>
      <c r="B246" s="144"/>
      <c r="C246" s="153"/>
      <c r="D246" s="141"/>
      <c r="E246" s="141"/>
      <c r="F246" s="141"/>
      <c r="G246" s="141">
        <f t="shared" si="3"/>
        <v>0</v>
      </c>
      <c r="H246" s="141"/>
    </row>
    <row r="247" spans="1:8" s="142" customFormat="1">
      <c r="A247" s="143"/>
      <c r="B247" s="146" t="s">
        <v>330</v>
      </c>
      <c r="C247" s="153"/>
      <c r="D247" s="141"/>
      <c r="E247" s="141"/>
      <c r="F247" s="141"/>
      <c r="G247" s="141">
        <f t="shared" si="3"/>
        <v>0</v>
      </c>
      <c r="H247" s="141"/>
    </row>
    <row r="248" spans="1:8" s="142" customFormat="1">
      <c r="A248" s="143"/>
      <c r="B248" s="144"/>
      <c r="C248" s="153"/>
      <c r="D248" s="141"/>
      <c r="E248" s="141"/>
      <c r="F248" s="141"/>
      <c r="G248" s="141">
        <f t="shared" si="3"/>
        <v>0</v>
      </c>
      <c r="H248" s="141"/>
    </row>
    <row r="249" spans="1:8" s="142" customFormat="1">
      <c r="A249" s="143"/>
      <c r="B249" s="144" t="s">
        <v>302</v>
      </c>
      <c r="C249" s="153">
        <v>1</v>
      </c>
      <c r="D249" s="141">
        <v>11.56</v>
      </c>
      <c r="E249" s="141">
        <v>0.1</v>
      </c>
      <c r="F249" s="141"/>
      <c r="G249" s="141">
        <f t="shared" si="3"/>
        <v>1.1560000000000001</v>
      </c>
      <c r="H249" s="141"/>
    </row>
    <row r="250" spans="1:8" s="142" customFormat="1">
      <c r="A250" s="143"/>
      <c r="B250" s="144" t="s">
        <v>326</v>
      </c>
      <c r="C250" s="153"/>
      <c r="D250" s="141"/>
      <c r="E250" s="141"/>
      <c r="F250" s="141"/>
      <c r="G250" s="141">
        <f t="shared" si="3"/>
        <v>0</v>
      </c>
      <c r="H250" s="141"/>
    </row>
    <row r="251" spans="1:8" s="142" customFormat="1">
      <c r="A251" s="143"/>
      <c r="B251" s="144" t="s">
        <v>331</v>
      </c>
      <c r="C251" s="153">
        <v>-1</v>
      </c>
      <c r="D251" s="141">
        <v>0.9</v>
      </c>
      <c r="E251" s="141">
        <v>0.1</v>
      </c>
      <c r="F251" s="141"/>
      <c r="G251" s="141">
        <f t="shared" si="3"/>
        <v>-9.0000000000000011E-2</v>
      </c>
      <c r="H251" s="141"/>
    </row>
    <row r="252" spans="1:8" s="142" customFormat="1">
      <c r="A252" s="143"/>
      <c r="B252" s="144" t="s">
        <v>303</v>
      </c>
      <c r="C252" s="153">
        <v>1</v>
      </c>
      <c r="D252" s="141">
        <v>12.343</v>
      </c>
      <c r="E252" s="141">
        <v>0.1</v>
      </c>
      <c r="F252" s="141"/>
      <c r="G252" s="141">
        <f t="shared" si="3"/>
        <v>1.2343000000000002</v>
      </c>
      <c r="H252" s="141"/>
    </row>
    <row r="253" spans="1:8" s="142" customFormat="1">
      <c r="A253" s="143"/>
      <c r="B253" s="144" t="s">
        <v>326</v>
      </c>
      <c r="C253" s="153"/>
      <c r="D253" s="141"/>
      <c r="E253" s="141"/>
      <c r="F253" s="141"/>
      <c r="G253" s="141">
        <f t="shared" si="3"/>
        <v>0</v>
      </c>
      <c r="H253" s="141"/>
    </row>
    <row r="254" spans="1:8" s="142" customFormat="1">
      <c r="A254" s="143"/>
      <c r="B254" s="144" t="s">
        <v>331</v>
      </c>
      <c r="C254" s="153">
        <v>-1</v>
      </c>
      <c r="D254" s="141">
        <v>0.9</v>
      </c>
      <c r="E254" s="141">
        <v>0.1</v>
      </c>
      <c r="F254" s="141"/>
      <c r="G254" s="141">
        <f t="shared" si="3"/>
        <v>-9.0000000000000011E-2</v>
      </c>
      <c r="H254" s="141"/>
    </row>
    <row r="255" spans="1:8" s="142" customFormat="1">
      <c r="A255" s="143"/>
      <c r="B255" s="144" t="s">
        <v>304</v>
      </c>
      <c r="C255" s="153">
        <v>1</v>
      </c>
      <c r="D255" s="141">
        <v>12.105</v>
      </c>
      <c r="E255" s="141">
        <v>0.1</v>
      </c>
      <c r="F255" s="141"/>
      <c r="G255" s="141">
        <f t="shared" si="3"/>
        <v>1.2105000000000001</v>
      </c>
      <c r="H255" s="141"/>
    </row>
    <row r="256" spans="1:8" s="142" customFormat="1">
      <c r="A256" s="143"/>
      <c r="B256" s="144" t="s">
        <v>326</v>
      </c>
      <c r="C256" s="153"/>
      <c r="D256" s="141"/>
      <c r="E256" s="141"/>
      <c r="F256" s="141"/>
      <c r="G256" s="141">
        <f t="shared" si="3"/>
        <v>0</v>
      </c>
      <c r="H256" s="141"/>
    </row>
    <row r="257" spans="1:8" s="142" customFormat="1">
      <c r="A257" s="143"/>
      <c r="B257" s="144" t="s">
        <v>331</v>
      </c>
      <c r="C257" s="153">
        <v>-2</v>
      </c>
      <c r="D257" s="141">
        <v>0.9</v>
      </c>
      <c r="E257" s="141">
        <v>0.1</v>
      </c>
      <c r="F257" s="141"/>
      <c r="G257" s="141">
        <f t="shared" si="3"/>
        <v>-0.18000000000000002</v>
      </c>
      <c r="H257" s="141"/>
    </row>
    <row r="258" spans="1:8" s="142" customFormat="1">
      <c r="A258" s="143"/>
      <c r="B258" s="144" t="s">
        <v>332</v>
      </c>
      <c r="C258" s="153">
        <v>1</v>
      </c>
      <c r="D258" s="141">
        <v>18.420000000000002</v>
      </c>
      <c r="E258" s="141">
        <v>0.1</v>
      </c>
      <c r="F258" s="141"/>
      <c r="G258" s="141">
        <f t="shared" si="3"/>
        <v>1.8420000000000003</v>
      </c>
      <c r="H258" s="141"/>
    </row>
    <row r="259" spans="1:8" s="142" customFormat="1">
      <c r="A259" s="143"/>
      <c r="B259" s="144" t="s">
        <v>326</v>
      </c>
      <c r="C259" s="153"/>
      <c r="D259" s="141"/>
      <c r="E259" s="141"/>
      <c r="F259" s="141"/>
      <c r="G259" s="141">
        <f t="shared" si="3"/>
        <v>0</v>
      </c>
      <c r="H259" s="141"/>
    </row>
    <row r="260" spans="1:8" s="142" customFormat="1">
      <c r="A260" s="143"/>
      <c r="B260" s="144"/>
      <c r="C260" s="153">
        <v>-1</v>
      </c>
      <c r="D260" s="141">
        <v>1.423</v>
      </c>
      <c r="E260" s="141">
        <v>0.1</v>
      </c>
      <c r="F260" s="141"/>
      <c r="G260" s="141">
        <f t="shared" si="3"/>
        <v>-0.14230000000000001</v>
      </c>
      <c r="H260" s="141"/>
    </row>
    <row r="261" spans="1:8" s="142" customFormat="1">
      <c r="A261" s="143"/>
      <c r="B261" s="144" t="s">
        <v>333</v>
      </c>
      <c r="C261" s="153">
        <v>-1</v>
      </c>
      <c r="D261" s="141">
        <v>1</v>
      </c>
      <c r="E261" s="141">
        <v>0.1</v>
      </c>
      <c r="F261" s="141"/>
      <c r="G261" s="141">
        <f t="shared" si="3"/>
        <v>-0.1</v>
      </c>
      <c r="H261" s="141"/>
    </row>
    <row r="262" spans="1:8" s="142" customFormat="1">
      <c r="A262" s="143"/>
      <c r="B262" s="144"/>
      <c r="C262" s="153">
        <v>-1</v>
      </c>
      <c r="D262" s="141">
        <v>2.181</v>
      </c>
      <c r="E262" s="141">
        <v>0.1</v>
      </c>
      <c r="F262" s="141"/>
      <c r="G262" s="141">
        <f t="shared" si="3"/>
        <v>-0.21810000000000002</v>
      </c>
      <c r="H262" s="141"/>
    </row>
    <row r="263" spans="1:8" s="142" customFormat="1">
      <c r="A263" s="143"/>
      <c r="B263" s="144" t="s">
        <v>334</v>
      </c>
      <c r="C263" s="153">
        <v>1</v>
      </c>
      <c r="D263" s="141">
        <v>12.583</v>
      </c>
      <c r="E263" s="141">
        <v>0.1</v>
      </c>
      <c r="F263" s="141"/>
      <c r="G263" s="141">
        <f t="shared" si="3"/>
        <v>1.2583000000000002</v>
      </c>
      <c r="H263" s="141"/>
    </row>
    <row r="264" spans="1:8" s="142" customFormat="1">
      <c r="A264" s="143"/>
      <c r="B264" s="144" t="s">
        <v>326</v>
      </c>
      <c r="C264" s="153"/>
      <c r="D264" s="141"/>
      <c r="E264" s="141"/>
      <c r="F264" s="141"/>
      <c r="G264" s="141">
        <f t="shared" si="3"/>
        <v>0</v>
      </c>
      <c r="H264" s="141"/>
    </row>
    <row r="265" spans="1:8" s="142" customFormat="1">
      <c r="A265" s="143"/>
      <c r="B265" s="144"/>
      <c r="C265" s="153">
        <v>-1</v>
      </c>
      <c r="D265" s="141">
        <v>1</v>
      </c>
      <c r="E265" s="141">
        <v>0.1</v>
      </c>
      <c r="F265" s="141"/>
      <c r="G265" s="141">
        <f t="shared" si="3"/>
        <v>-0.1</v>
      </c>
      <c r="H265" s="141"/>
    </row>
    <row r="266" spans="1:8" s="142" customFormat="1">
      <c r="A266" s="143"/>
      <c r="B266" s="144" t="s">
        <v>306</v>
      </c>
      <c r="C266" s="153">
        <v>1</v>
      </c>
      <c r="D266" s="141">
        <v>9.7859999999999996</v>
      </c>
      <c r="E266" s="141">
        <v>0.1</v>
      </c>
      <c r="F266" s="141"/>
      <c r="G266" s="141">
        <f t="shared" si="3"/>
        <v>0.97860000000000003</v>
      </c>
      <c r="H266" s="141"/>
    </row>
    <row r="267" spans="1:8" s="142" customFormat="1">
      <c r="A267" s="143"/>
      <c r="B267" s="144" t="s">
        <v>326</v>
      </c>
      <c r="C267" s="153"/>
      <c r="D267" s="141"/>
      <c r="E267" s="141"/>
      <c r="F267" s="141"/>
      <c r="G267" s="141">
        <f t="shared" si="3"/>
        <v>0</v>
      </c>
      <c r="H267" s="141"/>
    </row>
    <row r="268" spans="1:8" s="142" customFormat="1">
      <c r="A268" s="143"/>
      <c r="B268" s="144"/>
      <c r="C268" s="153">
        <v>-1</v>
      </c>
      <c r="D268" s="141">
        <v>1</v>
      </c>
      <c r="E268" s="141">
        <v>0.1</v>
      </c>
      <c r="F268" s="141"/>
      <c r="G268" s="141">
        <f t="shared" si="3"/>
        <v>-0.1</v>
      </c>
      <c r="H268" s="141"/>
    </row>
    <row r="269" spans="1:8" s="142" customFormat="1">
      <c r="A269" s="143"/>
      <c r="B269" s="144" t="s">
        <v>307</v>
      </c>
      <c r="C269" s="153">
        <v>1</v>
      </c>
      <c r="D269" s="141">
        <v>7.5</v>
      </c>
      <c r="E269" s="141">
        <v>0.1</v>
      </c>
      <c r="F269" s="141"/>
      <c r="G269" s="141">
        <f t="shared" si="3"/>
        <v>0.75</v>
      </c>
      <c r="H269" s="141"/>
    </row>
    <row r="270" spans="1:8" s="142" customFormat="1">
      <c r="A270" s="143"/>
      <c r="B270" s="144" t="s">
        <v>326</v>
      </c>
      <c r="C270" s="153"/>
      <c r="D270" s="141"/>
      <c r="E270" s="141"/>
      <c r="F270" s="141"/>
      <c r="G270" s="141">
        <f t="shared" si="3"/>
        <v>0</v>
      </c>
      <c r="H270" s="141"/>
    </row>
    <row r="271" spans="1:8" s="142" customFormat="1">
      <c r="A271" s="143"/>
      <c r="B271" s="144"/>
      <c r="C271" s="153">
        <v>-1</v>
      </c>
      <c r="D271" s="141">
        <v>1.423</v>
      </c>
      <c r="E271" s="141">
        <v>0.1</v>
      </c>
      <c r="F271" s="141"/>
      <c r="G271" s="141">
        <f t="shared" si="3"/>
        <v>-0.14230000000000001</v>
      </c>
      <c r="H271" s="141"/>
    </row>
    <row r="272" spans="1:8" s="142" customFormat="1">
      <c r="A272" s="143"/>
      <c r="B272" s="144" t="s">
        <v>296</v>
      </c>
      <c r="C272" s="153">
        <v>1</v>
      </c>
      <c r="D272" s="141">
        <v>10.801</v>
      </c>
      <c r="E272" s="141">
        <v>0.1</v>
      </c>
      <c r="F272" s="141"/>
      <c r="G272" s="141">
        <f t="shared" si="3"/>
        <v>1.0801000000000001</v>
      </c>
      <c r="H272" s="141"/>
    </row>
    <row r="273" spans="1:8" s="142" customFormat="1">
      <c r="A273" s="143"/>
      <c r="B273" s="144" t="s">
        <v>326</v>
      </c>
      <c r="C273" s="153"/>
      <c r="D273" s="141"/>
      <c r="E273" s="141"/>
      <c r="F273" s="141"/>
      <c r="G273" s="141">
        <f t="shared" si="3"/>
        <v>0</v>
      </c>
      <c r="H273" s="141"/>
    </row>
    <row r="274" spans="1:8" s="142" customFormat="1">
      <c r="A274" s="143"/>
      <c r="B274" s="144"/>
      <c r="C274" s="153">
        <v>-1</v>
      </c>
      <c r="D274" s="141">
        <v>1</v>
      </c>
      <c r="E274" s="141">
        <v>0.1</v>
      </c>
      <c r="F274" s="141"/>
      <c r="G274" s="141">
        <f t="shared" si="3"/>
        <v>-0.1</v>
      </c>
      <c r="H274" s="141"/>
    </row>
    <row r="275" spans="1:8" s="142" customFormat="1">
      <c r="A275" s="143"/>
      <c r="B275" s="144" t="s">
        <v>299</v>
      </c>
      <c r="C275" s="153">
        <v>1</v>
      </c>
      <c r="D275" s="141">
        <v>16.318000000000001</v>
      </c>
      <c r="E275" s="141">
        <v>0.1</v>
      </c>
      <c r="F275" s="141"/>
      <c r="G275" s="141">
        <f t="shared" si="3"/>
        <v>1.6318000000000001</v>
      </c>
      <c r="H275" s="141"/>
    </row>
    <row r="276" spans="1:8" s="142" customFormat="1">
      <c r="A276" s="143"/>
      <c r="B276" s="144" t="s">
        <v>326</v>
      </c>
      <c r="C276" s="153"/>
      <c r="D276" s="141"/>
      <c r="E276" s="141"/>
      <c r="F276" s="141"/>
      <c r="G276" s="141">
        <f t="shared" si="3"/>
        <v>0</v>
      </c>
      <c r="H276" s="141"/>
    </row>
    <row r="277" spans="1:8" s="142" customFormat="1">
      <c r="A277" s="143"/>
      <c r="B277" s="144"/>
      <c r="C277" s="153">
        <v>-1</v>
      </c>
      <c r="D277" s="141">
        <v>1</v>
      </c>
      <c r="E277" s="141">
        <v>0.1</v>
      </c>
      <c r="F277" s="141"/>
      <c r="G277" s="141">
        <f t="shared" si="3"/>
        <v>-0.1</v>
      </c>
      <c r="H277" s="141"/>
    </row>
    <row r="278" spans="1:8" s="142" customFormat="1">
      <c r="A278" s="143"/>
      <c r="B278" s="144"/>
      <c r="C278" s="153">
        <v>-1</v>
      </c>
      <c r="D278" s="141">
        <v>1.1000000000000001</v>
      </c>
      <c r="E278" s="141">
        <v>0.1</v>
      </c>
      <c r="F278" s="141"/>
      <c r="G278" s="141">
        <f t="shared" si="3"/>
        <v>-0.11000000000000001</v>
      </c>
      <c r="H278" s="141"/>
    </row>
    <row r="279" spans="1:8" s="142" customFormat="1">
      <c r="A279" s="143"/>
      <c r="B279" s="144" t="s">
        <v>313</v>
      </c>
      <c r="C279" s="153">
        <v>1</v>
      </c>
      <c r="D279" s="141">
        <v>11.999000000000001</v>
      </c>
      <c r="E279" s="141">
        <v>0.1</v>
      </c>
      <c r="F279" s="141"/>
      <c r="G279" s="141">
        <f t="shared" si="3"/>
        <v>1.1999000000000002</v>
      </c>
      <c r="H279" s="141"/>
    </row>
    <row r="280" spans="1:8" s="142" customFormat="1">
      <c r="A280" s="143"/>
      <c r="B280" s="144" t="s">
        <v>326</v>
      </c>
      <c r="C280" s="153"/>
      <c r="D280" s="141"/>
      <c r="E280" s="141"/>
      <c r="F280" s="141"/>
      <c r="G280" s="141">
        <f t="shared" si="3"/>
        <v>0</v>
      </c>
      <c r="H280" s="141"/>
    </row>
    <row r="281" spans="1:8" s="142" customFormat="1">
      <c r="A281" s="143"/>
      <c r="B281" s="144"/>
      <c r="C281" s="153">
        <v>-1</v>
      </c>
      <c r="D281" s="141">
        <v>1</v>
      </c>
      <c r="E281" s="141">
        <v>0.1</v>
      </c>
      <c r="F281" s="141"/>
      <c r="G281" s="141">
        <f t="shared" si="3"/>
        <v>-0.1</v>
      </c>
      <c r="H281" s="141"/>
    </row>
    <row r="282" spans="1:8" s="142" customFormat="1">
      <c r="A282" s="143"/>
      <c r="B282" s="144" t="s">
        <v>314</v>
      </c>
      <c r="C282" s="153">
        <v>1</v>
      </c>
      <c r="D282" s="141">
        <v>11.053000000000001</v>
      </c>
      <c r="E282" s="141">
        <v>0.1</v>
      </c>
      <c r="F282" s="141"/>
      <c r="G282" s="141">
        <f t="shared" si="3"/>
        <v>1.1053000000000002</v>
      </c>
      <c r="H282" s="141"/>
    </row>
    <row r="283" spans="1:8" s="142" customFormat="1">
      <c r="A283" s="143"/>
      <c r="B283" s="144" t="s">
        <v>326</v>
      </c>
      <c r="C283" s="153"/>
      <c r="D283" s="141"/>
      <c r="E283" s="141"/>
      <c r="F283" s="141"/>
      <c r="G283" s="141">
        <f t="shared" si="3"/>
        <v>0</v>
      </c>
      <c r="H283" s="141"/>
    </row>
    <row r="284" spans="1:8" s="142" customFormat="1">
      <c r="A284" s="143"/>
      <c r="B284" s="144"/>
      <c r="C284" s="153">
        <v>-1</v>
      </c>
      <c r="D284" s="141">
        <v>0.95</v>
      </c>
      <c r="E284" s="141">
        <v>0.1</v>
      </c>
      <c r="F284" s="141"/>
      <c r="G284" s="141">
        <f t="shared" si="3"/>
        <v>-9.5000000000000001E-2</v>
      </c>
      <c r="H284" s="141"/>
    </row>
    <row r="285" spans="1:8" s="142" customFormat="1">
      <c r="A285" s="143"/>
      <c r="B285" s="144" t="s">
        <v>315</v>
      </c>
      <c r="C285" s="153">
        <v>1</v>
      </c>
      <c r="D285" s="141">
        <v>11.298999999999999</v>
      </c>
      <c r="E285" s="141">
        <v>0.1</v>
      </c>
      <c r="F285" s="141"/>
      <c r="G285" s="141">
        <f t="shared" si="3"/>
        <v>1.1298999999999999</v>
      </c>
      <c r="H285" s="141"/>
    </row>
    <row r="286" spans="1:8" s="142" customFormat="1">
      <c r="A286" s="143"/>
      <c r="B286" s="144" t="s">
        <v>326</v>
      </c>
      <c r="C286" s="153"/>
      <c r="D286" s="141"/>
      <c r="E286" s="141"/>
      <c r="F286" s="141"/>
      <c r="G286" s="141">
        <f t="shared" si="3"/>
        <v>0</v>
      </c>
      <c r="H286" s="141"/>
    </row>
    <row r="287" spans="1:8" s="142" customFormat="1">
      <c r="A287" s="143"/>
      <c r="B287" s="144"/>
      <c r="C287" s="153">
        <v>-1</v>
      </c>
      <c r="D287" s="141">
        <v>1</v>
      </c>
      <c r="E287" s="141">
        <v>0.1</v>
      </c>
      <c r="F287" s="141"/>
      <c r="G287" s="141">
        <f t="shared" si="3"/>
        <v>-0.1</v>
      </c>
      <c r="H287" s="141"/>
    </row>
    <row r="288" spans="1:8" s="142" customFormat="1">
      <c r="A288" s="143"/>
      <c r="B288" s="144" t="s">
        <v>316</v>
      </c>
      <c r="C288" s="153">
        <v>1</v>
      </c>
      <c r="D288" s="141">
        <v>39.979999999999997</v>
      </c>
      <c r="E288" s="141">
        <v>0.1</v>
      </c>
      <c r="F288" s="141"/>
      <c r="G288" s="141">
        <f t="shared" si="3"/>
        <v>3.9979999999999998</v>
      </c>
      <c r="H288" s="141"/>
    </row>
    <row r="289" spans="1:8" s="142" customFormat="1">
      <c r="A289" s="143"/>
      <c r="B289" s="144" t="s">
        <v>326</v>
      </c>
      <c r="C289" s="153"/>
      <c r="D289" s="141"/>
      <c r="E289" s="141"/>
      <c r="F289" s="141"/>
      <c r="G289" s="141">
        <f t="shared" si="3"/>
        <v>0</v>
      </c>
      <c r="H289" s="141"/>
    </row>
    <row r="290" spans="1:8" s="142" customFormat="1">
      <c r="A290" s="143"/>
      <c r="B290" s="144"/>
      <c r="C290" s="153">
        <v>-1</v>
      </c>
      <c r="D290" s="141">
        <v>6.35</v>
      </c>
      <c r="E290" s="141">
        <v>0.1</v>
      </c>
      <c r="F290" s="141"/>
      <c r="G290" s="141">
        <f t="shared" si="3"/>
        <v>-0.63500000000000001</v>
      </c>
      <c r="H290" s="141"/>
    </row>
    <row r="291" spans="1:8" s="142" customFormat="1">
      <c r="A291" s="143"/>
      <c r="B291" s="144" t="s">
        <v>317</v>
      </c>
      <c r="C291" s="153">
        <v>1</v>
      </c>
      <c r="D291" s="141">
        <v>7.8</v>
      </c>
      <c r="E291" s="141">
        <v>0.1</v>
      </c>
      <c r="F291" s="141"/>
      <c r="G291" s="141">
        <f t="shared" si="3"/>
        <v>0.78</v>
      </c>
      <c r="H291" s="141"/>
    </row>
    <row r="292" spans="1:8" s="142" customFormat="1">
      <c r="A292" s="143"/>
      <c r="B292" s="144" t="s">
        <v>326</v>
      </c>
      <c r="C292" s="153"/>
      <c r="D292" s="141"/>
      <c r="E292" s="141"/>
      <c r="F292" s="141"/>
      <c r="G292" s="141">
        <f t="shared" si="3"/>
        <v>0</v>
      </c>
      <c r="H292" s="141"/>
    </row>
    <row r="293" spans="1:8" s="142" customFormat="1">
      <c r="A293" s="143"/>
      <c r="B293" s="144"/>
      <c r="C293" s="153">
        <v>-1</v>
      </c>
      <c r="D293" s="141">
        <v>1</v>
      </c>
      <c r="E293" s="141">
        <v>3</v>
      </c>
      <c r="F293" s="141"/>
      <c r="G293" s="141">
        <f t="shared" si="3"/>
        <v>-3</v>
      </c>
      <c r="H293" s="141"/>
    </row>
    <row r="294" spans="1:8" s="142" customFormat="1">
      <c r="A294" s="143"/>
      <c r="B294" s="144" t="s">
        <v>318</v>
      </c>
      <c r="C294" s="153">
        <v>1</v>
      </c>
      <c r="D294" s="141">
        <v>12.821</v>
      </c>
      <c r="E294" s="141">
        <f>4.6-0.1-2.1</f>
        <v>2.4</v>
      </c>
      <c r="F294" s="141"/>
      <c r="G294" s="141">
        <f t="shared" si="3"/>
        <v>30.770399999999999</v>
      </c>
      <c r="H294" s="141"/>
    </row>
    <row r="295" spans="1:8" s="142" customFormat="1">
      <c r="A295" s="143"/>
      <c r="B295" s="144" t="s">
        <v>326</v>
      </c>
      <c r="C295" s="153"/>
      <c r="D295" s="141"/>
      <c r="E295" s="141"/>
      <c r="F295" s="141"/>
      <c r="G295" s="141">
        <f t="shared" si="3"/>
        <v>0</v>
      </c>
      <c r="H295" s="141"/>
    </row>
    <row r="296" spans="1:8" s="142" customFormat="1">
      <c r="A296" s="143"/>
      <c r="B296" s="144"/>
      <c r="C296" s="153">
        <v>-1</v>
      </c>
      <c r="D296" s="141">
        <v>1</v>
      </c>
      <c r="E296" s="141">
        <v>3</v>
      </c>
      <c r="F296" s="141"/>
      <c r="G296" s="141">
        <f t="shared" si="3"/>
        <v>-3</v>
      </c>
      <c r="H296" s="141"/>
    </row>
    <row r="297" spans="1:8" s="142" customFormat="1">
      <c r="A297" s="143"/>
      <c r="B297" s="144"/>
      <c r="C297" s="153">
        <v>-1</v>
      </c>
      <c r="D297" s="141">
        <v>1</v>
      </c>
      <c r="E297" s="141">
        <v>2.4</v>
      </c>
      <c r="F297" s="141"/>
      <c r="G297" s="141">
        <f t="shared" si="3"/>
        <v>-2.4</v>
      </c>
      <c r="H297" s="141"/>
    </row>
    <row r="298" spans="1:8" s="142" customFormat="1">
      <c r="A298" s="143"/>
      <c r="B298" s="144" t="s">
        <v>319</v>
      </c>
      <c r="C298" s="153">
        <v>1</v>
      </c>
      <c r="D298" s="141">
        <v>30.803999999999998</v>
      </c>
      <c r="E298" s="141">
        <f>4.6-0.1-2.1</f>
        <v>2.4</v>
      </c>
      <c r="F298" s="141"/>
      <c r="G298" s="141">
        <f t="shared" si="3"/>
        <v>73.929599999999994</v>
      </c>
      <c r="H298" s="141"/>
    </row>
    <row r="299" spans="1:8" s="142" customFormat="1">
      <c r="A299" s="143"/>
      <c r="B299" s="144" t="s">
        <v>326</v>
      </c>
      <c r="C299" s="153"/>
      <c r="D299" s="141"/>
      <c r="E299" s="141"/>
      <c r="F299" s="141"/>
      <c r="G299" s="141">
        <f t="shared" si="3"/>
        <v>0</v>
      </c>
      <c r="H299" s="141"/>
    </row>
    <row r="300" spans="1:8" s="142" customFormat="1">
      <c r="A300" s="143"/>
      <c r="B300" s="144"/>
      <c r="C300" s="153">
        <v>-1</v>
      </c>
      <c r="D300" s="141">
        <v>1</v>
      </c>
      <c r="E300" s="141">
        <v>2.4</v>
      </c>
      <c r="F300" s="141"/>
      <c r="G300" s="141">
        <f t="shared" si="3"/>
        <v>-2.4</v>
      </c>
      <c r="H300" s="141"/>
    </row>
    <row r="301" spans="1:8">
      <c r="G301" s="105">
        <f t="shared" si="3"/>
        <v>0</v>
      </c>
    </row>
    <row r="302" spans="1:8">
      <c r="C302" s="152"/>
      <c r="G302" s="140">
        <f>SUM(G221:G301)</f>
        <v>137.03329999999997</v>
      </c>
      <c r="H302" s="139">
        <f>+ROUND(G302*1.05,0)</f>
        <v>144</v>
      </c>
    </row>
    <row r="303" spans="1:8">
      <c r="G303" s="105">
        <f t="shared" si="3"/>
        <v>0</v>
      </c>
    </row>
    <row r="304" spans="1:8">
      <c r="G304" s="105">
        <f t="shared" si="3"/>
        <v>0</v>
      </c>
    </row>
    <row r="305" spans="2:7">
      <c r="B305" s="136" t="s">
        <v>391</v>
      </c>
    </row>
    <row r="306" spans="2:7">
      <c r="C306" s="152">
        <v>1</v>
      </c>
      <c r="D306" s="105">
        <v>2.73</v>
      </c>
      <c r="G306" s="105">
        <f>D306*C306</f>
        <v>2.73</v>
      </c>
    </row>
    <row r="307" spans="2:7">
      <c r="C307" s="152">
        <v>1</v>
      </c>
      <c r="D307" s="105">
        <v>4.2859999999999996</v>
      </c>
      <c r="G307" s="105">
        <f t="shared" ref="G307:G365" si="4">D307*C307</f>
        <v>4.2859999999999996</v>
      </c>
    </row>
    <row r="308" spans="2:7">
      <c r="C308" s="152">
        <v>1</v>
      </c>
      <c r="D308" s="105">
        <v>0.52400000000000002</v>
      </c>
      <c r="G308" s="105">
        <f t="shared" si="4"/>
        <v>0.52400000000000002</v>
      </c>
    </row>
    <row r="309" spans="2:7">
      <c r="C309" s="152">
        <v>1</v>
      </c>
      <c r="D309" s="105">
        <v>1.9339999999999999</v>
      </c>
      <c r="G309" s="105">
        <f t="shared" si="4"/>
        <v>1.9339999999999999</v>
      </c>
    </row>
    <row r="310" spans="2:7">
      <c r="C310" s="152">
        <v>1</v>
      </c>
      <c r="D310" s="105">
        <v>1.554</v>
      </c>
      <c r="G310" s="105">
        <f t="shared" si="4"/>
        <v>1.554</v>
      </c>
    </row>
    <row r="311" spans="2:7">
      <c r="C311" s="152">
        <v>1</v>
      </c>
      <c r="D311" s="105">
        <v>4.298</v>
      </c>
      <c r="G311" s="105">
        <f t="shared" si="4"/>
        <v>4.298</v>
      </c>
    </row>
    <row r="312" spans="2:7">
      <c r="C312" s="152">
        <v>1</v>
      </c>
      <c r="D312" s="105">
        <v>3.1480000000000001</v>
      </c>
      <c r="G312" s="105">
        <f t="shared" si="4"/>
        <v>3.1480000000000001</v>
      </c>
    </row>
    <row r="313" spans="2:7">
      <c r="C313" s="152">
        <v>1</v>
      </c>
      <c r="D313" s="105">
        <v>1.3879999999999999</v>
      </c>
      <c r="G313" s="105">
        <f t="shared" si="4"/>
        <v>1.3879999999999999</v>
      </c>
    </row>
    <row r="314" spans="2:7">
      <c r="C314" s="152">
        <v>1</v>
      </c>
      <c r="D314" s="105">
        <v>1.599</v>
      </c>
      <c r="G314" s="105">
        <f t="shared" si="4"/>
        <v>1.599</v>
      </c>
    </row>
    <row r="315" spans="2:7">
      <c r="C315" s="152">
        <v>1</v>
      </c>
      <c r="D315" s="105">
        <v>1.329</v>
      </c>
      <c r="G315" s="105">
        <f t="shared" si="4"/>
        <v>1.329</v>
      </c>
    </row>
    <row r="316" spans="2:7">
      <c r="C316" s="152">
        <v>1</v>
      </c>
      <c r="D316" s="105">
        <v>9.94</v>
      </c>
      <c r="G316" s="105">
        <f t="shared" si="4"/>
        <v>9.94</v>
      </c>
    </row>
    <row r="317" spans="2:7">
      <c r="C317" s="152">
        <v>1</v>
      </c>
      <c r="D317" s="105">
        <v>16.452000000000002</v>
      </c>
      <c r="G317" s="105">
        <f t="shared" si="4"/>
        <v>16.452000000000002</v>
      </c>
    </row>
    <row r="318" spans="2:7">
      <c r="C318" s="152">
        <v>1</v>
      </c>
      <c r="D318" s="105">
        <v>1.298</v>
      </c>
      <c r="G318" s="105">
        <f t="shared" si="4"/>
        <v>1.298</v>
      </c>
    </row>
    <row r="319" spans="2:7">
      <c r="C319" s="152">
        <v>1</v>
      </c>
      <c r="D319" s="105">
        <v>0.78</v>
      </c>
      <c r="G319" s="105">
        <f t="shared" si="4"/>
        <v>0.78</v>
      </c>
    </row>
    <row r="320" spans="2:7">
      <c r="C320" s="152">
        <v>1</v>
      </c>
      <c r="D320" s="105">
        <v>3.0510000000000002</v>
      </c>
      <c r="G320" s="105">
        <f t="shared" si="4"/>
        <v>3.0510000000000002</v>
      </c>
    </row>
    <row r="321" spans="3:7">
      <c r="C321" s="152">
        <v>1</v>
      </c>
      <c r="D321" s="105">
        <v>2.4089999999999998</v>
      </c>
      <c r="G321" s="105">
        <f t="shared" si="4"/>
        <v>2.4089999999999998</v>
      </c>
    </row>
    <row r="322" spans="3:7">
      <c r="C322" s="152">
        <v>1</v>
      </c>
      <c r="D322" s="105">
        <v>6.77</v>
      </c>
      <c r="G322" s="105">
        <f t="shared" si="4"/>
        <v>6.77</v>
      </c>
    </row>
    <row r="323" spans="3:7">
      <c r="C323" s="152">
        <v>1</v>
      </c>
      <c r="D323" s="105">
        <v>6.2690000000000001</v>
      </c>
      <c r="G323" s="105">
        <f t="shared" si="4"/>
        <v>6.2690000000000001</v>
      </c>
    </row>
    <row r="324" spans="3:7">
      <c r="C324" s="152">
        <v>1</v>
      </c>
      <c r="D324" s="105">
        <v>0.4</v>
      </c>
      <c r="G324" s="105">
        <f t="shared" si="4"/>
        <v>0.4</v>
      </c>
    </row>
    <row r="325" spans="3:7">
      <c r="C325" s="152">
        <v>1</v>
      </c>
      <c r="D325" s="105">
        <v>0.82499999999999996</v>
      </c>
      <c r="G325" s="105">
        <f t="shared" si="4"/>
        <v>0.82499999999999996</v>
      </c>
    </row>
    <row r="326" spans="3:7">
      <c r="C326" s="152">
        <v>1</v>
      </c>
      <c r="D326" s="105">
        <v>2.524</v>
      </c>
      <c r="G326" s="105">
        <f t="shared" si="4"/>
        <v>2.524</v>
      </c>
    </row>
    <row r="327" spans="3:7">
      <c r="C327" s="152">
        <v>1</v>
      </c>
      <c r="D327" s="105">
        <v>2.2799999999999998</v>
      </c>
      <c r="G327" s="105">
        <f t="shared" si="4"/>
        <v>2.2799999999999998</v>
      </c>
    </row>
    <row r="328" spans="3:7">
      <c r="C328" s="152">
        <v>1</v>
      </c>
      <c r="D328" s="105">
        <v>0.47699999999999998</v>
      </c>
      <c r="G328" s="105">
        <f t="shared" si="4"/>
        <v>0.47699999999999998</v>
      </c>
    </row>
    <row r="329" spans="3:7">
      <c r="C329" s="152">
        <v>1</v>
      </c>
      <c r="D329" s="105">
        <v>5.1429999999999998</v>
      </c>
      <c r="G329" s="105">
        <f t="shared" si="4"/>
        <v>5.1429999999999998</v>
      </c>
    </row>
    <row r="330" spans="3:7">
      <c r="C330" s="152">
        <v>1</v>
      </c>
      <c r="D330" s="105">
        <v>2.2469999999999999</v>
      </c>
      <c r="G330" s="105">
        <f t="shared" si="4"/>
        <v>2.2469999999999999</v>
      </c>
    </row>
    <row r="331" spans="3:7">
      <c r="C331" s="152">
        <v>1</v>
      </c>
      <c r="D331" s="105">
        <v>5.875</v>
      </c>
      <c r="G331" s="105">
        <f t="shared" si="4"/>
        <v>5.875</v>
      </c>
    </row>
    <row r="332" spans="3:7">
      <c r="C332" s="152">
        <v>1</v>
      </c>
      <c r="D332" s="105">
        <v>3.266</v>
      </c>
      <c r="G332" s="105">
        <f t="shared" si="4"/>
        <v>3.266</v>
      </c>
    </row>
    <row r="333" spans="3:7">
      <c r="C333" s="152">
        <v>1</v>
      </c>
      <c r="D333" s="105">
        <v>6.2750000000000004</v>
      </c>
      <c r="G333" s="105">
        <f t="shared" si="4"/>
        <v>6.2750000000000004</v>
      </c>
    </row>
    <row r="334" spans="3:7">
      <c r="C334" s="152">
        <v>1</v>
      </c>
      <c r="D334" s="105">
        <v>6.39</v>
      </c>
      <c r="G334" s="105">
        <f t="shared" si="4"/>
        <v>6.39</v>
      </c>
    </row>
    <row r="335" spans="3:7">
      <c r="C335" s="152">
        <v>1</v>
      </c>
      <c r="D335" s="105">
        <v>2.8519999999999999</v>
      </c>
      <c r="G335" s="105">
        <f t="shared" si="4"/>
        <v>2.8519999999999999</v>
      </c>
    </row>
    <row r="336" spans="3:7">
      <c r="C336" s="152">
        <v>1</v>
      </c>
      <c r="D336" s="105">
        <v>6.2939999999999996</v>
      </c>
      <c r="G336" s="105">
        <f t="shared" si="4"/>
        <v>6.2939999999999996</v>
      </c>
    </row>
    <row r="337" spans="3:7">
      <c r="C337" s="152">
        <v>1</v>
      </c>
      <c r="D337" s="105">
        <v>7.9619999999999997</v>
      </c>
      <c r="G337" s="105">
        <f t="shared" si="4"/>
        <v>7.9619999999999997</v>
      </c>
    </row>
    <row r="338" spans="3:7">
      <c r="C338" s="152">
        <v>1</v>
      </c>
      <c r="D338" s="105">
        <v>11.074999999999999</v>
      </c>
      <c r="G338" s="105">
        <f t="shared" si="4"/>
        <v>11.074999999999999</v>
      </c>
    </row>
    <row r="339" spans="3:7">
      <c r="C339" s="152">
        <v>1</v>
      </c>
      <c r="D339" s="105">
        <v>4.46</v>
      </c>
      <c r="G339" s="105">
        <f t="shared" si="4"/>
        <v>4.46</v>
      </c>
    </row>
    <row r="340" spans="3:7">
      <c r="C340" s="152">
        <v>1</v>
      </c>
      <c r="D340" s="105">
        <v>2.9750000000000001</v>
      </c>
      <c r="G340" s="105">
        <f t="shared" si="4"/>
        <v>2.9750000000000001</v>
      </c>
    </row>
    <row r="341" spans="3:7">
      <c r="C341" s="152">
        <v>1</v>
      </c>
      <c r="D341" s="105">
        <v>29.57</v>
      </c>
      <c r="G341" s="105">
        <f t="shared" si="4"/>
        <v>29.57</v>
      </c>
    </row>
    <row r="342" spans="3:7">
      <c r="C342" s="152">
        <v>1</v>
      </c>
      <c r="D342" s="105">
        <v>1.48</v>
      </c>
      <c r="G342" s="105">
        <f t="shared" si="4"/>
        <v>1.48</v>
      </c>
    </row>
    <row r="343" spans="3:7">
      <c r="C343" s="152">
        <v>1</v>
      </c>
      <c r="D343" s="105">
        <v>4.49</v>
      </c>
      <c r="G343" s="105">
        <f t="shared" si="4"/>
        <v>4.49</v>
      </c>
    </row>
    <row r="344" spans="3:7">
      <c r="C344" s="152">
        <v>1</v>
      </c>
      <c r="D344" s="105">
        <v>3.8279999999999998</v>
      </c>
      <c r="G344" s="105">
        <f t="shared" si="4"/>
        <v>3.8279999999999998</v>
      </c>
    </row>
    <row r="345" spans="3:7">
      <c r="C345" s="152">
        <v>1</v>
      </c>
      <c r="D345" s="105">
        <v>7.43</v>
      </c>
      <c r="G345" s="105">
        <f t="shared" si="4"/>
        <v>7.43</v>
      </c>
    </row>
    <row r="346" spans="3:7">
      <c r="C346" s="152">
        <v>1</v>
      </c>
      <c r="D346" s="105">
        <v>2.931</v>
      </c>
      <c r="G346" s="105">
        <f t="shared" si="4"/>
        <v>2.931</v>
      </c>
    </row>
    <row r="347" spans="3:7">
      <c r="C347" s="152">
        <v>1</v>
      </c>
      <c r="D347" s="105">
        <v>7.7489999999999997</v>
      </c>
      <c r="G347" s="105">
        <f t="shared" si="4"/>
        <v>7.7489999999999997</v>
      </c>
    </row>
    <row r="348" spans="3:7">
      <c r="C348" s="152">
        <v>1</v>
      </c>
      <c r="D348" s="105">
        <v>3.7949999999999999</v>
      </c>
      <c r="G348" s="105">
        <f t="shared" si="4"/>
        <v>3.7949999999999999</v>
      </c>
    </row>
    <row r="349" spans="3:7">
      <c r="C349" s="152">
        <v>1</v>
      </c>
      <c r="D349" s="105">
        <v>1.3320000000000001</v>
      </c>
      <c r="G349" s="105">
        <f t="shared" si="4"/>
        <v>1.3320000000000001</v>
      </c>
    </row>
    <row r="350" spans="3:7">
      <c r="C350" s="152">
        <v>1</v>
      </c>
      <c r="D350" s="105">
        <v>3.819</v>
      </c>
      <c r="G350" s="105">
        <f t="shared" si="4"/>
        <v>3.819</v>
      </c>
    </row>
    <row r="351" spans="3:7">
      <c r="C351" s="152">
        <v>1</v>
      </c>
      <c r="D351" s="105">
        <v>3.05</v>
      </c>
      <c r="G351" s="105">
        <f t="shared" si="4"/>
        <v>3.05</v>
      </c>
    </row>
    <row r="352" spans="3:7">
      <c r="C352" s="152">
        <v>1</v>
      </c>
      <c r="D352" s="105">
        <v>8.76</v>
      </c>
      <c r="G352" s="105">
        <f t="shared" si="4"/>
        <v>8.76</v>
      </c>
    </row>
    <row r="353" spans="3:9">
      <c r="C353" s="152">
        <v>1</v>
      </c>
      <c r="D353" s="105">
        <v>2.29</v>
      </c>
      <c r="G353" s="105">
        <f t="shared" si="4"/>
        <v>2.29</v>
      </c>
    </row>
    <row r="354" spans="3:9">
      <c r="C354" s="152">
        <v>1</v>
      </c>
      <c r="D354" s="105">
        <v>5.59</v>
      </c>
      <c r="G354" s="105">
        <f t="shared" si="4"/>
        <v>5.59</v>
      </c>
    </row>
    <row r="355" spans="3:9">
      <c r="C355" s="152">
        <v>1</v>
      </c>
      <c r="D355" s="105">
        <v>1.5149999999999999</v>
      </c>
      <c r="G355" s="105">
        <f t="shared" si="4"/>
        <v>1.5149999999999999</v>
      </c>
    </row>
    <row r="356" spans="3:9">
      <c r="C356" s="152">
        <v>1</v>
      </c>
      <c r="D356" s="105">
        <v>3.19</v>
      </c>
      <c r="G356" s="105">
        <f t="shared" si="4"/>
        <v>3.19</v>
      </c>
    </row>
    <row r="357" spans="3:9">
      <c r="C357" s="152">
        <v>1</v>
      </c>
      <c r="D357" s="105">
        <v>10.551</v>
      </c>
      <c r="G357" s="105">
        <f t="shared" si="4"/>
        <v>10.551</v>
      </c>
    </row>
    <row r="358" spans="3:9">
      <c r="C358" s="152">
        <v>1</v>
      </c>
      <c r="D358" s="105">
        <v>3.78</v>
      </c>
      <c r="G358" s="105">
        <f t="shared" si="4"/>
        <v>3.78</v>
      </c>
    </row>
    <row r="359" spans="3:9">
      <c r="C359" s="152">
        <v>1</v>
      </c>
      <c r="D359" s="105">
        <v>3.4849999999999999</v>
      </c>
      <c r="G359" s="105">
        <f t="shared" si="4"/>
        <v>3.4849999999999999</v>
      </c>
    </row>
    <row r="360" spans="3:9">
      <c r="C360" s="152">
        <v>1</v>
      </c>
      <c r="D360" s="105">
        <v>4.1719999999999997</v>
      </c>
      <c r="G360" s="105">
        <f t="shared" si="4"/>
        <v>4.1719999999999997</v>
      </c>
    </row>
    <row r="361" spans="3:9">
      <c r="C361" s="152">
        <v>1</v>
      </c>
      <c r="D361" s="105">
        <v>3.9950000000000001</v>
      </c>
      <c r="G361" s="105">
        <f t="shared" si="4"/>
        <v>3.9950000000000001</v>
      </c>
    </row>
    <row r="362" spans="3:9">
      <c r="C362" s="152">
        <v>1</v>
      </c>
      <c r="D362" s="105">
        <v>0.9</v>
      </c>
      <c r="G362" s="105">
        <f t="shared" si="4"/>
        <v>0.9</v>
      </c>
    </row>
    <row r="363" spans="3:9">
      <c r="C363" s="152">
        <v>1</v>
      </c>
      <c r="D363" s="105">
        <v>12.32</v>
      </c>
      <c r="G363" s="105">
        <f t="shared" si="4"/>
        <v>12.32</v>
      </c>
    </row>
    <row r="364" spans="3:9">
      <c r="C364" s="152">
        <v>1</v>
      </c>
      <c r="D364" s="105">
        <v>8.11</v>
      </c>
      <c r="G364" s="105">
        <f t="shared" si="4"/>
        <v>8.11</v>
      </c>
    </row>
    <row r="365" spans="3:9">
      <c r="C365" s="152">
        <v>1</v>
      </c>
      <c r="D365" s="105">
        <v>7.94</v>
      </c>
      <c r="G365" s="105">
        <f t="shared" si="4"/>
        <v>7.94</v>
      </c>
    </row>
    <row r="366" spans="3:9">
      <c r="C366" s="152"/>
    </row>
    <row r="367" spans="3:9">
      <c r="C367" s="152"/>
      <c r="G367" s="137">
        <f>SUM(G306:G366)</f>
        <v>287.15099999999995</v>
      </c>
      <c r="H367" s="139">
        <f>+ROUND(G367*1.05,0)</f>
        <v>302</v>
      </c>
      <c r="I367" s="106" t="s">
        <v>243</v>
      </c>
    </row>
    <row r="368" spans="3:9">
      <c r="C368" s="152"/>
    </row>
    <row r="369" spans="3:3">
      <c r="C369" s="152"/>
    </row>
    <row r="370" spans="3:3">
      <c r="C370" s="152"/>
    </row>
    <row r="371" spans="3:3">
      <c r="C371" s="152"/>
    </row>
    <row r="372" spans="3:3">
      <c r="C372" s="152"/>
    </row>
    <row r="373" spans="3:3">
      <c r="C373" s="152"/>
    </row>
    <row r="374" spans="3:3">
      <c r="C374" s="152"/>
    </row>
    <row r="375" spans="3:3">
      <c r="C375" s="152"/>
    </row>
    <row r="376" spans="3:3">
      <c r="C376" s="152"/>
    </row>
    <row r="377" spans="3:3">
      <c r="C377" s="152"/>
    </row>
    <row r="378" spans="3:3">
      <c r="C378" s="152"/>
    </row>
    <row r="379" spans="3:3">
      <c r="C379" s="152"/>
    </row>
    <row r="380" spans="3:3">
      <c r="C380" s="152"/>
    </row>
    <row r="381" spans="3:3">
      <c r="C381" s="152"/>
    </row>
    <row r="382" spans="3:3">
      <c r="C382" s="152"/>
    </row>
    <row r="383" spans="3:3">
      <c r="C383" s="152"/>
    </row>
    <row r="384" spans="3:3">
      <c r="C384" s="152"/>
    </row>
    <row r="385" spans="3:3">
      <c r="C385" s="152"/>
    </row>
    <row r="386" spans="3:3">
      <c r="C386" s="152"/>
    </row>
    <row r="387" spans="3:3">
      <c r="C387" s="152"/>
    </row>
    <row r="388" spans="3:3">
      <c r="C388" s="152"/>
    </row>
    <row r="389" spans="3:3">
      <c r="C389" s="152"/>
    </row>
    <row r="390" spans="3:3">
      <c r="C390" s="152"/>
    </row>
    <row r="391" spans="3:3">
      <c r="C391" s="152"/>
    </row>
    <row r="392" spans="3:3">
      <c r="C392" s="152"/>
    </row>
    <row r="393" spans="3:3">
      <c r="C393" s="152"/>
    </row>
    <row r="394" spans="3:3">
      <c r="C394" s="152"/>
    </row>
    <row r="395" spans="3:3">
      <c r="C395" s="152"/>
    </row>
    <row r="396" spans="3:3">
      <c r="C396" s="152"/>
    </row>
    <row r="397" spans="3:3">
      <c r="C397" s="152"/>
    </row>
    <row r="398" spans="3:3">
      <c r="C398" s="152"/>
    </row>
    <row r="399" spans="3:3">
      <c r="C399" s="152"/>
    </row>
    <row r="400" spans="3:3">
      <c r="C400" s="152"/>
    </row>
    <row r="401" spans="3:3">
      <c r="C401" s="152"/>
    </row>
    <row r="402" spans="3:3">
      <c r="C402" s="152"/>
    </row>
    <row r="403" spans="3:3">
      <c r="C403" s="152"/>
    </row>
    <row r="404" spans="3:3">
      <c r="C404" s="152"/>
    </row>
    <row r="405" spans="3:3">
      <c r="C405" s="152"/>
    </row>
    <row r="406" spans="3:3">
      <c r="C406" s="152"/>
    </row>
    <row r="407" spans="3:3">
      <c r="C407" s="152"/>
    </row>
    <row r="408" spans="3:3">
      <c r="C408" s="152"/>
    </row>
    <row r="409" spans="3:3">
      <c r="C409" s="152"/>
    </row>
    <row r="410" spans="3:3">
      <c r="C410" s="152"/>
    </row>
    <row r="411" spans="3:3">
      <c r="C411" s="152"/>
    </row>
    <row r="412" spans="3:3">
      <c r="C412" s="152"/>
    </row>
    <row r="413" spans="3:3">
      <c r="C413" s="152"/>
    </row>
    <row r="414" spans="3:3">
      <c r="C414" s="152"/>
    </row>
    <row r="415" spans="3:3">
      <c r="C415" s="152"/>
    </row>
    <row r="416" spans="3:3">
      <c r="C416" s="152"/>
    </row>
    <row r="417" spans="3:3">
      <c r="C417" s="152"/>
    </row>
    <row r="418" spans="3:3">
      <c r="C418" s="152"/>
    </row>
    <row r="419" spans="3:3">
      <c r="C419" s="152"/>
    </row>
    <row r="420" spans="3:3">
      <c r="C420" s="152"/>
    </row>
    <row r="421" spans="3:3">
      <c r="C421" s="152"/>
    </row>
    <row r="422" spans="3:3">
      <c r="C422" s="152"/>
    </row>
    <row r="423" spans="3:3">
      <c r="C423" s="152"/>
    </row>
    <row r="424" spans="3:3">
      <c r="C424" s="152"/>
    </row>
    <row r="425" spans="3:3">
      <c r="C425" s="152"/>
    </row>
    <row r="426" spans="3:3">
      <c r="C426" s="152"/>
    </row>
    <row r="427" spans="3:3">
      <c r="C427" s="152"/>
    </row>
    <row r="428" spans="3:3">
      <c r="C428" s="152"/>
    </row>
    <row r="429" spans="3:3">
      <c r="C429" s="152"/>
    </row>
    <row r="430" spans="3:3">
      <c r="C430" s="152"/>
    </row>
    <row r="431" spans="3:3">
      <c r="C431" s="152"/>
    </row>
    <row r="432" spans="3:3">
      <c r="C432" s="152"/>
    </row>
    <row r="433" spans="3:3">
      <c r="C433" s="152"/>
    </row>
    <row r="434" spans="3:3">
      <c r="C434" s="152"/>
    </row>
    <row r="435" spans="3:3">
      <c r="C435" s="152"/>
    </row>
    <row r="436" spans="3:3">
      <c r="C436" s="152"/>
    </row>
    <row r="437" spans="3:3">
      <c r="C437" s="152"/>
    </row>
    <row r="438" spans="3:3">
      <c r="C438" s="152"/>
    </row>
    <row r="439" spans="3:3">
      <c r="C439" s="152"/>
    </row>
    <row r="440" spans="3:3">
      <c r="C440" s="152"/>
    </row>
    <row r="441" spans="3:3">
      <c r="C441" s="152"/>
    </row>
    <row r="442" spans="3:3">
      <c r="C442" s="152"/>
    </row>
    <row r="443" spans="3:3">
      <c r="C443" s="152"/>
    </row>
    <row r="444" spans="3:3">
      <c r="C444" s="152"/>
    </row>
    <row r="445" spans="3:3">
      <c r="C445" s="152"/>
    </row>
    <row r="446" spans="3:3">
      <c r="C446" s="152"/>
    </row>
    <row r="447" spans="3:3">
      <c r="C447" s="152"/>
    </row>
    <row r="448" spans="3:3">
      <c r="C448" s="152"/>
    </row>
    <row r="449" spans="3:3">
      <c r="C449" s="152"/>
    </row>
    <row r="450" spans="3:3">
      <c r="C450" s="152"/>
    </row>
    <row r="451" spans="3:3">
      <c r="C451" s="152"/>
    </row>
    <row r="452" spans="3:3">
      <c r="C452" s="152"/>
    </row>
    <row r="453" spans="3:3">
      <c r="C453" s="152"/>
    </row>
    <row r="454" spans="3:3">
      <c r="C454" s="152"/>
    </row>
    <row r="455" spans="3:3">
      <c r="C455" s="152"/>
    </row>
    <row r="456" spans="3:3">
      <c r="C456" s="152"/>
    </row>
    <row r="457" spans="3:3">
      <c r="C457" s="152"/>
    </row>
    <row r="458" spans="3:3">
      <c r="C458" s="152"/>
    </row>
    <row r="459" spans="3:3">
      <c r="C459" s="152"/>
    </row>
    <row r="460" spans="3:3">
      <c r="C460" s="152"/>
    </row>
    <row r="461" spans="3:3">
      <c r="C461" s="152"/>
    </row>
    <row r="462" spans="3:3">
      <c r="C462" s="152"/>
    </row>
    <row r="463" spans="3:3">
      <c r="C463" s="152"/>
    </row>
    <row r="464" spans="3:3">
      <c r="C464" s="152"/>
    </row>
    <row r="465" spans="3:3">
      <c r="C465" s="152"/>
    </row>
    <row r="466" spans="3:3">
      <c r="C466" s="152"/>
    </row>
    <row r="467" spans="3:3">
      <c r="C467" s="152"/>
    </row>
    <row r="468" spans="3:3">
      <c r="C468" s="152"/>
    </row>
    <row r="469" spans="3:3">
      <c r="C469" s="152"/>
    </row>
    <row r="470" spans="3:3">
      <c r="C470" s="152"/>
    </row>
    <row r="471" spans="3:3">
      <c r="C471" s="152"/>
    </row>
    <row r="472" spans="3:3">
      <c r="C472" s="152"/>
    </row>
    <row r="473" spans="3:3">
      <c r="C473" s="152"/>
    </row>
    <row r="474" spans="3:3">
      <c r="C474" s="152"/>
    </row>
    <row r="475" spans="3:3">
      <c r="C475" s="152"/>
    </row>
    <row r="476" spans="3:3">
      <c r="C476" s="152"/>
    </row>
    <row r="477" spans="3:3">
      <c r="C477" s="152"/>
    </row>
    <row r="478" spans="3:3">
      <c r="C478" s="152"/>
    </row>
    <row r="479" spans="3:3">
      <c r="C479" s="152"/>
    </row>
    <row r="480" spans="3:3">
      <c r="C480" s="152"/>
    </row>
    <row r="481" spans="3:3">
      <c r="C481" s="152"/>
    </row>
    <row r="482" spans="3:3">
      <c r="C482" s="152"/>
    </row>
    <row r="483" spans="3:3">
      <c r="C483" s="152"/>
    </row>
    <row r="484" spans="3:3">
      <c r="C484" s="152"/>
    </row>
    <row r="485" spans="3:3">
      <c r="C485" s="152"/>
    </row>
    <row r="486" spans="3:3">
      <c r="C486" s="152"/>
    </row>
    <row r="487" spans="3:3">
      <c r="C487" s="152"/>
    </row>
    <row r="488" spans="3:3">
      <c r="C488" s="152"/>
    </row>
    <row r="489" spans="3:3">
      <c r="C489" s="152"/>
    </row>
    <row r="490" spans="3:3">
      <c r="C490" s="152"/>
    </row>
    <row r="491" spans="3:3">
      <c r="C491" s="152"/>
    </row>
    <row r="492" spans="3:3">
      <c r="C492" s="152"/>
    </row>
    <row r="493" spans="3:3">
      <c r="C493" s="152"/>
    </row>
    <row r="494" spans="3:3">
      <c r="C494" s="152"/>
    </row>
    <row r="495" spans="3:3">
      <c r="C495" s="152"/>
    </row>
    <row r="496" spans="3:3">
      <c r="C496" s="152"/>
    </row>
    <row r="497" spans="3:3">
      <c r="C497" s="152"/>
    </row>
    <row r="498" spans="3:3">
      <c r="C498" s="152"/>
    </row>
    <row r="499" spans="3:3">
      <c r="C499" s="152"/>
    </row>
    <row r="500" spans="3:3">
      <c r="C500" s="152"/>
    </row>
    <row r="501" spans="3:3">
      <c r="C501" s="152"/>
    </row>
    <row r="502" spans="3:3">
      <c r="C502" s="152"/>
    </row>
    <row r="503" spans="3:3">
      <c r="C503" s="152"/>
    </row>
    <row r="504" spans="3:3">
      <c r="C504" s="152"/>
    </row>
    <row r="505" spans="3:3">
      <c r="C505" s="152"/>
    </row>
    <row r="506" spans="3:3">
      <c r="C506" s="152"/>
    </row>
    <row r="507" spans="3:3">
      <c r="C507" s="152"/>
    </row>
    <row r="508" spans="3:3">
      <c r="C508" s="152"/>
    </row>
    <row r="509" spans="3:3">
      <c r="C509" s="152"/>
    </row>
    <row r="510" spans="3:3">
      <c r="C510" s="152"/>
    </row>
    <row r="511" spans="3:3">
      <c r="C511" s="152"/>
    </row>
    <row r="512" spans="3:3">
      <c r="C512" s="152"/>
    </row>
    <row r="513" spans="3:3">
      <c r="C513" s="152"/>
    </row>
    <row r="514" spans="3:3">
      <c r="C514" s="152"/>
    </row>
    <row r="515" spans="3:3">
      <c r="C515" s="152"/>
    </row>
    <row r="516" spans="3:3">
      <c r="C516" s="152"/>
    </row>
    <row r="517" spans="3:3">
      <c r="C517" s="152"/>
    </row>
    <row r="518" spans="3:3">
      <c r="C518" s="152"/>
    </row>
    <row r="519" spans="3:3">
      <c r="C519" s="152"/>
    </row>
    <row r="520" spans="3:3">
      <c r="C520" s="152"/>
    </row>
    <row r="521" spans="3:3">
      <c r="C521" s="152"/>
    </row>
    <row r="522" spans="3:3">
      <c r="C522" s="152"/>
    </row>
    <row r="523" spans="3:3">
      <c r="C523" s="152"/>
    </row>
    <row r="524" spans="3:3">
      <c r="C524" s="152"/>
    </row>
    <row r="525" spans="3:3">
      <c r="C525" s="152"/>
    </row>
    <row r="526" spans="3:3">
      <c r="C526" s="152"/>
    </row>
    <row r="527" spans="3:3">
      <c r="C527" s="152"/>
    </row>
    <row r="528" spans="3:3">
      <c r="C528" s="152"/>
    </row>
    <row r="529" spans="3:3">
      <c r="C529" s="152"/>
    </row>
    <row r="530" spans="3:3">
      <c r="C530" s="152"/>
    </row>
    <row r="531" spans="3:3">
      <c r="C531" s="152"/>
    </row>
    <row r="532" spans="3:3">
      <c r="C532" s="152"/>
    </row>
    <row r="533" spans="3:3">
      <c r="C533" s="152"/>
    </row>
    <row r="534" spans="3:3">
      <c r="C534" s="152"/>
    </row>
    <row r="535" spans="3:3">
      <c r="C535" s="152"/>
    </row>
    <row r="536" spans="3:3">
      <c r="C536" s="152"/>
    </row>
    <row r="537" spans="3:3">
      <c r="C537" s="152"/>
    </row>
    <row r="538" spans="3:3">
      <c r="C538" s="152"/>
    </row>
    <row r="539" spans="3:3">
      <c r="C539" s="152"/>
    </row>
    <row r="540" spans="3:3">
      <c r="C540" s="152"/>
    </row>
    <row r="541" spans="3:3">
      <c r="C541" s="152"/>
    </row>
    <row r="542" spans="3:3">
      <c r="C542" s="152"/>
    </row>
    <row r="543" spans="3:3">
      <c r="C543" s="152"/>
    </row>
    <row r="544" spans="3:3">
      <c r="C544" s="152"/>
    </row>
    <row r="545" spans="3:3">
      <c r="C545" s="152"/>
    </row>
    <row r="546" spans="3:3">
      <c r="C546" s="152"/>
    </row>
    <row r="547" spans="3:3">
      <c r="C547" s="152"/>
    </row>
    <row r="548" spans="3:3">
      <c r="C548" s="152"/>
    </row>
  </sheetData>
  <mergeCells count="1">
    <mergeCell ref="A1:I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Interior Works</vt:lpstr>
      <vt:lpstr>Query</vt:lpstr>
      <vt:lpstr>Sheet1</vt:lpstr>
      <vt:lpstr>old</vt:lpstr>
      <vt:lpstr>Sheet2</vt:lpstr>
      <vt:lpstr>Sheet3</vt:lpstr>
      <vt:lpstr>'Interior Works'!Print_Area</vt:lpstr>
      <vt:lpstr>old!Print_Area</vt:lpstr>
      <vt:lpstr>'Interior Works'!Print_Titles</vt:lpstr>
      <vt:lpstr>old!Print_Titles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jjjj</dc:creator>
  <cp:lastModifiedBy>ANKIT</cp:lastModifiedBy>
  <cp:lastPrinted>2025-03-20T08:31:15Z</cp:lastPrinted>
  <dcterms:created xsi:type="dcterms:W3CDTF">2011-11-09T05:32:04Z</dcterms:created>
  <dcterms:modified xsi:type="dcterms:W3CDTF">2025-03-20T08:31:17Z</dcterms:modified>
</cp:coreProperties>
</file>